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9"/>
  </bookViews>
  <sheets>
    <sheet name="PROTOKÓŁ" sheetId="1" r:id="rId1"/>
    <sheet name="S" sheetId="2" state="hidden" r:id="rId2"/>
    <sheet name="J" sheetId="3" state="hidden" r:id="rId3"/>
    <sheet name="M" sheetId="4" state="hidden" r:id="rId4"/>
    <sheet name="Drużyny" sheetId="5" state="hidden" r:id="rId5"/>
    <sheet name="Stałe" sheetId="6" state="hidden" r:id="rId6"/>
    <sheet name="TS" sheetId="7" r:id="rId7"/>
    <sheet name="TJ" sheetId="8" r:id="rId8"/>
    <sheet name="TM" sheetId="9" r:id="rId9"/>
    <sheet name="Drużynowo" sheetId="10" r:id="rId10"/>
    <sheet name="Arkusz4" sheetId="11" state="hidden" r:id="rId11"/>
  </sheets>
  <definedNames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<sst xmlns="http://schemas.openxmlformats.org/spreadsheetml/2006/main" count="574" uniqueCount="234">
  <si>
    <t>Miejsce</t>
  </si>
  <si>
    <t>TS</t>
  </si>
  <si>
    <t>TJ</t>
  </si>
  <si>
    <t>E1</t>
  </si>
  <si>
    <t>E2</t>
  </si>
  <si>
    <t>E3</t>
  </si>
  <si>
    <t>E4</t>
  </si>
  <si>
    <t>Etap 1</t>
  </si>
  <si>
    <t>Etap 2</t>
  </si>
  <si>
    <t>Etap 3</t>
  </si>
  <si>
    <t>miejsce</t>
  </si>
  <si>
    <t>Po etapie 2</t>
  </si>
  <si>
    <t>Po etapie 3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</si>
  <si>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</si>
  <si>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</si>
  <si>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</si>
  <si>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</si>
  <si>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</si>
  <si>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</si>
  <si>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</si>
  <si>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</si>
  <si>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</si>
  <si>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Zawodów: Adam Rodziewicz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</si>
  <si>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</si>
  <si>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</si>
  <si>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</si>
  <si>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</si>
  <si>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</si>
  <si>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 xml:space="preserve">                       SĘDZIA GŁÓWNY</t>
  </si>
  <si>
    <t xml:space="preserve">5. ETAPY: </t>
  </si>
  <si>
    <t>TN</t>
  </si>
  <si>
    <t>Piotr Trocha
Dawid Rostankowski</t>
  </si>
  <si>
    <t>nkl</t>
  </si>
  <si>
    <t>abs</t>
  </si>
  <si>
    <t>Jakub Skoczyński
Arkadiusz Skoczyński</t>
  </si>
  <si>
    <t>Dolny Śląsk "A"</t>
  </si>
  <si>
    <t>Marek Wąsowski
Maciej Konieczko</t>
  </si>
  <si>
    <t>Jacek Wieszaczewski
Krzysztof Miaśkiewicz</t>
  </si>
  <si>
    <t>Katarzyna Dymara
Jan Dymara</t>
  </si>
  <si>
    <t>Dolny Śląsk "B"</t>
  </si>
  <si>
    <t>Ryszard Sikora
Zbigniew Socha</t>
  </si>
  <si>
    <t>Śląsk</t>
  </si>
  <si>
    <t>"Skarmat" Toruń</t>
  </si>
  <si>
    <t>Mirosław Kobiałka
Tomasz Kubis</t>
  </si>
  <si>
    <t>Lwówek Śląski</t>
  </si>
  <si>
    <t>Paweł Idzik
Maciej Szczerepa</t>
  </si>
  <si>
    <t>Tomasz Paszek</t>
  </si>
  <si>
    <t>Szczecin "I"</t>
  </si>
  <si>
    <t>Marcin Hoffmann
Hubert Świerczyński</t>
  </si>
  <si>
    <t>Szczecin "II"</t>
  </si>
  <si>
    <t>Rafał Bociek
Janusz Góralski</t>
  </si>
  <si>
    <t>Ekoton Grudziądz</t>
  </si>
  <si>
    <r>
      <t>Tomasz M</t>
    </r>
    <r>
      <rPr>
        <sz val="10"/>
        <rFont val="Arial"/>
        <family val="2"/>
      </rPr>
      <t>ü</t>
    </r>
    <r>
      <rPr>
        <sz val="10"/>
        <rFont val="Arial CE"/>
        <family val="2"/>
      </rPr>
      <t>ller
Rafał Zbrzeźny</t>
    </r>
  </si>
  <si>
    <t>Bartłomiej Wąsowski
Marcin Misiewicz</t>
  </si>
  <si>
    <t>Arkadiusz Myszka
Wojciech Stępiński</t>
  </si>
  <si>
    <t>Adam Pawłowicz
Tomasz Kurlej</t>
  </si>
  <si>
    <t>Monika Błażków
Martyna Pawlukanis</t>
  </si>
  <si>
    <t>Maciej Pawłowicz
Mateusz Kuryło</t>
  </si>
  <si>
    <t>Michał Grochowski
Łukasz Kasprzak</t>
  </si>
  <si>
    <t>Sylwester Bugański
Ireneusz Bugański</t>
  </si>
  <si>
    <t>Sebastian Swaczyna
Rafał Pierchała</t>
  </si>
  <si>
    <t>Michał Stec
Paweł Rejner</t>
  </si>
  <si>
    <t>Kamil Urbański
Dawid Matejczyk</t>
  </si>
  <si>
    <t>Marcin Kaczyński
Celina Kamińska</t>
  </si>
  <si>
    <t>Szymon Warmbier
Marta Żółkowska</t>
  </si>
  <si>
    <t>Jakub Żurawski
Andrzej Suchalitka</t>
  </si>
  <si>
    <t>Dawid Leszczyński
Michał Rosiak</t>
  </si>
  <si>
    <t>Kacper Leszczyński
Michał Lisak</t>
  </si>
  <si>
    <t>Daniel Fidorów
Piotr Kosiuk</t>
  </si>
  <si>
    <t>Dawid Kobiałka
Paweł Mazur</t>
  </si>
  <si>
    <t>Jakub Ingram
Daniel Pietrzak</t>
  </si>
  <si>
    <t>Artur Zajączkowski
Maciej Zagrabski</t>
  </si>
  <si>
    <t>Łukasz Zagórski
Tomasz Ablewski</t>
  </si>
  <si>
    <t>Marcin Iwiński
Marcin Furmankiewicz</t>
  </si>
  <si>
    <t>Paweł Romański
Jakub Wolan</t>
  </si>
  <si>
    <t>Bartosz Szulczyński
Paweł Radzimski</t>
  </si>
  <si>
    <t>Kamil Iwiński
Maciej Burkiewicz</t>
  </si>
  <si>
    <t>Ind. - Lubań</t>
  </si>
  <si>
    <t>Wiktor Marczak</t>
  </si>
  <si>
    <t>Ind. - Warszawa</t>
  </si>
  <si>
    <t>Edyta Gromek
Piotr Zgoda</t>
  </si>
  <si>
    <t>Anna Sikora
Janusz Głowiak</t>
  </si>
  <si>
    <t>Ind. - Katowice</t>
  </si>
  <si>
    <t>Tomasz Gronau
Andrzej Krochmal</t>
  </si>
  <si>
    <t>Kazimierz Makieła</t>
  </si>
  <si>
    <t>Gdańszczanie</t>
  </si>
  <si>
    <t>Pomorzanie</t>
  </si>
  <si>
    <t>Marek Pacek
Monika Pacek</t>
  </si>
  <si>
    <t>Krzysztof Kula
Jarosław Kabuła</t>
  </si>
  <si>
    <t>Radosław Literski
Andrzej Szmukała</t>
  </si>
  <si>
    <t>Bolesław Pająk
Ziemowit Kabuła</t>
  </si>
  <si>
    <t>Dobromir Kabuła
Agata Kostrzewa</t>
  </si>
  <si>
    <t>Marcin Witkowski
Marek Szprega</t>
  </si>
  <si>
    <t>Bartosz Gorlewicz
Magda Lisowska</t>
  </si>
  <si>
    <t>Sara Trzebiatowska
Kamila Kornacka</t>
  </si>
  <si>
    <t>Sonia Samulska
Justyna Dębicka</t>
  </si>
  <si>
    <t>Andrzej Wysocki
Krzysztof Labus</t>
  </si>
  <si>
    <t>Artur Haptar
Adrian Łukasiewicz</t>
  </si>
  <si>
    <t>Bartłomiej Mazan
Marcin Żurawik</t>
  </si>
  <si>
    <t>Arkadiusz Papke
Bartłomiej Fajfer</t>
  </si>
  <si>
    <t>Iwona Kurto
Waldemar Fijor</t>
  </si>
  <si>
    <t>Krzysztof Płonka
Tymon Skadorwa</t>
  </si>
  <si>
    <t>Dariusz Hajduk
Maciej Zachara</t>
  </si>
  <si>
    <t>Ind. - Grudziądz/Rzeszów</t>
  </si>
  <si>
    <t>Ind. - Dzierżoniów</t>
  </si>
  <si>
    <t>Sławomir Frynas
Mirosław Marek</t>
  </si>
  <si>
    <t>Ind. - Lublin/Nowa Dęba</t>
  </si>
  <si>
    <t>Damian Rzadkiewicz
Agata Kurczyńska</t>
  </si>
  <si>
    <t>Zygmunt Karwowski
Krzysztof Moraczewski</t>
  </si>
  <si>
    <t>Przemysław Smyk
Bartosz Bociek</t>
  </si>
  <si>
    <t>Patrycja Brzuchalska
Anna Will</t>
  </si>
  <si>
    <t>Angelika Solenta
Marcin Stefanowski</t>
  </si>
  <si>
    <t>Tadeusz Sławiński</t>
  </si>
  <si>
    <t>Artur Skoczyński
Radosław Goś</t>
  </si>
  <si>
    <t>Julita Linowska
Karolina Drobotowicz</t>
  </si>
  <si>
    <t>.</t>
  </si>
  <si>
    <t>Natalia Rzyska</t>
  </si>
  <si>
    <t>Bartek Stelmach</t>
  </si>
  <si>
    <t>Marek Białowąs
Jan Kruszewski</t>
  </si>
  <si>
    <t>suma</t>
  </si>
  <si>
    <r>
      <t>·</t>
    </r>
    <r>
      <rPr>
        <sz val="12"/>
        <rFont val="Times New Roman"/>
        <family val="1"/>
      </rPr>
      <t>    Komisja InO ZGPTTK Warszawa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</si>
  <si>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Ministerstwa Obrony Narodowej w Warszawie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</si>
  <si>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</si>
  <si>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t>Sędzia Główny: Krzysztof Ligienza (PInO)</t>
  </si>
  <si>
    <t xml:space="preserve">                               Krzysztof Ligienza</t>
  </si>
  <si>
    <t>12. PROTESTY:</t>
  </si>
  <si>
    <t>Edward Fudro
Marcin Hoffmann</t>
  </si>
  <si>
    <t>Szczecinianie i
przyjaciele...</t>
  </si>
  <si>
    <t>Hubert Świerczyński
Krzyszof Moraczewski</t>
  </si>
  <si>
    <t>Bartłomiej Mazan
Przemysław Smyk</t>
  </si>
  <si>
    <t>Jakub Żurawski
Artur Haptar</t>
  </si>
  <si>
    <t>Andrzej Suchalitka
Adrian Łukasiewicz</t>
  </si>
  <si>
    <t>Patrycja Brzuchalska
Michał Kwiecień</t>
  </si>
  <si>
    <t>SKO 15 Południk
Stargard Szczec.</t>
  </si>
  <si>
    <t>Maciej Chajduk
Paweł Kowański</t>
  </si>
  <si>
    <t>Sandra Noworól
Rafał Sokołowski</t>
  </si>
  <si>
    <t>Marta Żółkowska
Celina Kamińska</t>
  </si>
  <si>
    <t>Szymon Warmbier
Maciej Kowański</t>
  </si>
  <si>
    <t>Mirosław Marek
Marcin Bartoszewski</t>
  </si>
  <si>
    <t>Marcin Żurawik
Wojciech Wieczorek</t>
  </si>
  <si>
    <t>Maciej Pawłowicz
Paweł Mazur</t>
  </si>
  <si>
    <t>Angelika Solenta
Bartosz Samsel</t>
  </si>
  <si>
    <t>Michał Grochowski
Agata Kurczyńska</t>
  </si>
  <si>
    <t>Mirosław Kobiałka
Radosław Onyszkiewicz</t>
  </si>
  <si>
    <t>Neptun Gdańsk C</t>
  </si>
  <si>
    <t>Piotr Kaczyński
Roman Trocha</t>
  </si>
  <si>
    <t>Wojciech Bieliński
Jakub Kaczyński</t>
  </si>
  <si>
    <t>Dobromir Kabuła
Bartek Stelmach</t>
  </si>
  <si>
    <t>Ziemowit Kabuła
Maciej Stanczew</t>
  </si>
  <si>
    <t>Magda Lisowska
Krzysztof Stelmach</t>
  </si>
  <si>
    <t>Neptun Gdańsk B</t>
  </si>
  <si>
    <t>Ola Nazim
Julia Drąg</t>
  </si>
  <si>
    <t>Robert Kuchta
Maciej Grzybek</t>
  </si>
  <si>
    <t>Laco Smokowski
Wojciech Kazimieruk</t>
  </si>
  <si>
    <t>Natalia Rzyska
Tomasz Oleś</t>
  </si>
  <si>
    <t>Michał Sadowski
Maciej Kozłowski</t>
  </si>
  <si>
    <t>Neptun Gdańsk A</t>
  </si>
  <si>
    <t>Ewelina Czucha
Magda Kazimieruk</t>
  </si>
  <si>
    <t>Paweł Rzepecki
Agata Kostrzewa</t>
  </si>
  <si>
    <t>Andrzej Szmukała
Marcin Liczbik</t>
  </si>
  <si>
    <t>Łucja Kazimieruk
Remik Ryszewski</t>
  </si>
  <si>
    <t>I SKARMAT Toruń</t>
  </si>
  <si>
    <t>Tomasz Borkiewicz
Krzysztof Płonka</t>
  </si>
  <si>
    <t>Tomasz Hajdas
Maciej Sołtys</t>
  </si>
  <si>
    <t>Arkadiusz Papke
Łukasz Zagórski</t>
  </si>
  <si>
    <t>Damian Lewandowski
Barosz Rogowski</t>
  </si>
  <si>
    <t>Rafał Urbański
Kamil Kowalski</t>
  </si>
  <si>
    <t>Tomasz Angowski
Bartłomiej Fajfer</t>
  </si>
  <si>
    <t>II SKARMAT Toruń</t>
  </si>
  <si>
    <t>Jacek Wiśniewski
Marcin Stefanowski</t>
  </si>
  <si>
    <t>Bartosz Bociek
Marcin Iwiński</t>
  </si>
  <si>
    <t>Paweł Kosowski
Rafał Dulski</t>
  </si>
  <si>
    <t>Iweta Olszewska
Ewa Tarnowska</t>
  </si>
  <si>
    <t>Edyta Gromek
Waldemar Fijor</t>
  </si>
  <si>
    <t>Województwo
Śląskie 1</t>
  </si>
  <si>
    <t>Adam Skoczyński
Artur Skoczyński</t>
  </si>
  <si>
    <t>Piotr Maciończyk
Marcin Strzelecki</t>
  </si>
  <si>
    <t>Tomir Przeczek
Michał Milewski</t>
  </si>
  <si>
    <t>Arkadiusz Skoczyński
Jakub Skoczyński</t>
  </si>
  <si>
    <t>Marek Widera</t>
  </si>
  <si>
    <t>Województwo
Śląskie 2</t>
  </si>
  <si>
    <t>Sebastian Janas
Krzysztof Labus</t>
  </si>
  <si>
    <t>Sylwester Bugański
Tadeusz Kucharski</t>
  </si>
  <si>
    <t>Adrian Bogacz
Maciej Kabaj</t>
  </si>
  <si>
    <t>Dawid Matejczyk
Kamil Urbański</t>
  </si>
  <si>
    <t>Województwo
Śląskie 3</t>
  </si>
  <si>
    <t>Piotr Glinka
Andrzej Wysocki</t>
  </si>
  <si>
    <t>Mateusz Drabiniok
Dawid Wojaczek</t>
  </si>
  <si>
    <t>Przemysław Ogłaza</t>
  </si>
  <si>
    <t>Alicja Glinka
Szymon Glinka</t>
  </si>
  <si>
    <t xml:space="preserve">
Tomasz Kurlej</t>
  </si>
  <si>
    <t>Adam Pawłowicz
Dawid Kobiałka</t>
  </si>
  <si>
    <t>Paweł Idzik
Dariusz Hajduk</t>
  </si>
  <si>
    <t>Tadeusz Sławiński
Radosław Goś</t>
  </si>
  <si>
    <t>Indywidualnie
Lubań</t>
  </si>
  <si>
    <t>Indywidualnie
Warszawa</t>
  </si>
  <si>
    <t>Janusz Cegliński
Tomasz Gronau</t>
  </si>
  <si>
    <t>Dawid Rostankowski
Leszek Phan</t>
  </si>
  <si>
    <t>Michał Angowski
Artur Drapiewski</t>
  </si>
  <si>
    <t>Michał Michalski
Mateusz Blaszkiewicz</t>
  </si>
  <si>
    <t>Indywidualnie
Toruń</t>
  </si>
  <si>
    <t>Macien Falejczyk
Wojciech Sikora</t>
  </si>
  <si>
    <t>Adam Gryszkiewicz
Marcin Hoppe</t>
  </si>
  <si>
    <t>Indywidualnie
Gdańsk</t>
  </si>
  <si>
    <t>Marta Godlewska
Paweł Kotocki</t>
  </si>
  <si>
    <t>Paweł Rejner
Michał Stec</t>
  </si>
  <si>
    <t>Marcin Desput
Michał Serafin</t>
  </si>
  <si>
    <t>XXXII Drużynowe Mistrzostwa Polski w Turystycznych Imprezach na Orientację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</si>
  <si>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</t>
    </r>
    <r>
      <rPr>
        <sz val="12"/>
        <rFont val="Times New Roman"/>
        <family val="1"/>
      </rPr>
      <t xml:space="preserve"> 20 - 22</t>
    </r>
    <r>
      <rPr>
        <sz val="12"/>
        <rFont val="Times New Roman"/>
        <family val="1"/>
      </rPr>
      <t xml:space="preserve"> marca 2009 r. w Janowicach Wielkich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</si>
  <si>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 w Jeleniej Górze</t>
    </r>
  </si>
  <si>
    <r>
      <t>·</t>
    </r>
    <r>
      <rPr>
        <sz val="12"/>
        <rFont val="Times New Roman"/>
        <family val="1"/>
      </rPr>
      <t>    Gminny Zespół Szkół w Janowicach Wielkich</t>
    </r>
  </si>
  <si>
    <r>
      <t>·</t>
    </r>
    <r>
      <rPr>
        <sz val="12"/>
        <rFont val="Times New Roman"/>
        <family val="1"/>
      </rPr>
      <t>    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</si>
  <si>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Jeleniogórskiego</t>
    </r>
  </si>
  <si>
    <r>
      <t>·</t>
    </r>
    <r>
      <rPr>
        <sz val="12"/>
        <rFont val="Times New Roman"/>
        <family val="1"/>
      </rPr>
      <t>    Gminy Janowice Wielkie</t>
    </r>
  </si>
  <si>
    <t>Etap I kat. TS, TJ  i TM: „Orientop 89” Autor: Jacek Gdula</t>
  </si>
  <si>
    <t>Etap II kat. TS i Etap III kat. TJ: „Kakuro” Autor: Damian Krajniak</t>
  </si>
  <si>
    <t>Etap II kat. TM: „Wiosenny korytarz” Autor: Damian Krajniak</t>
  </si>
  <si>
    <t>Etap II kat. TJ: „Boulder na VI++” Autor: Aleksandra Dąbrowska</t>
  </si>
  <si>
    <t>Etap III kat. TM „Boulder na VI-” Autor: Aleksandra Dąbrowska</t>
  </si>
  <si>
    <t>Etap III kat. TS „Boulder na V+” Autor: Aleksandra Dąbrowska</t>
  </si>
  <si>
    <t xml:space="preserve">W trakcie zawodów prowadzono:
- klasyfikację zespołową - suma pkt. przeliczeniowych zdobytych przez zespół w 3 etapach,
- klasyfikację drużynową - suma pkt. przeliczeniowych zdobytych przez wszystkie zespoły wchodzące w skład drużyny.
Impreza była kolejną rundą Pucharu Polski w Marszach na Orientację 2009. </t>
  </si>
  <si>
    <r>
      <t xml:space="preserve">7.  UCZESTNICTWO: </t>
    </r>
    <r>
      <rPr>
        <sz val="12"/>
        <rFont val="Times New Roman"/>
        <family val="1"/>
      </rPr>
      <t>do zawodów zgłosiło udział 147 uczestników. Wystartowało: 
58 zawodników w kat. TS, 42 zawodników w kat. TJ oraz 49 zawodników w kat. TM. Razem wystartowało 149 zawodników.</t>
    </r>
  </si>
  <si>
    <r>
      <t xml:space="preserve">8.  WARUNKI ATMOSFERYCZNE: </t>
    </r>
    <r>
      <rPr>
        <sz val="12"/>
        <rFont val="Times New Roman"/>
        <family val="1"/>
      </rPr>
      <t>zawody odbyły się przy dobrej, słonecznej pogodzie i niskiej temperaturze powietrza</t>
    </r>
  </si>
  <si>
    <t>Kwatermistrz: Wojciech Król (PInO)</t>
  </si>
  <si>
    <t>Budowa tras: Jacek Gdula (PInO) - etap I, Damian Krajniak (PInO) etap II TS i TM oraz III TJ, Aleksandra Dąbrowska (OInO) etap III  TS i TM oraz II TJ.</t>
  </si>
  <si>
    <t>Sekretariat: Aleksandra Jaźwa (PInO)</t>
  </si>
  <si>
    <t xml:space="preserve">Sędziowanie: Krzysztof Król (PInO), Janusz Błażków, Bożena Matuszewska </t>
  </si>
  <si>
    <r>
      <t xml:space="preserve">11.  IMPREZY TOWARZYSZĄCE:
</t>
    </r>
    <r>
      <rPr>
        <sz val="12"/>
        <rFont val="Times New Roman"/>
        <family val="1"/>
      </rPr>
      <t xml:space="preserve">W ramach imprezy uczestnicy mieli okazję obejrzeć spektakl teatru szkolnego "Patrius" z Janowic Wielkich oraz prelekcję nt. Rudaw Janowickich auorstwa Mariana Bochynka. Ze względu na późne zakończenie etapów dziennych planowana wycieczka krajoznawcza po Janowicach Wielkich nie odbyła się. </t>
    </r>
  </si>
  <si>
    <t>W trakcie zawodów wpłyną jeden protest autorstwa Huberta Świerczyńskiego dotyczący uznania PK mylnego jako PK stowarzyszonego. Komisja odwoławcza złożona z kierowników poszczególnych drużyn odrzuciła protest.</t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</si>
  <si>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Urząd Gminy Janowice Wielkie</t>
    </r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</si>
  <si>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 Drużynowych Mistrzostw Polski w Turystycznych InO.</t>
    </r>
  </si>
  <si>
    <t>DRUŻYNA</t>
  </si>
  <si>
    <t>Wynik 
Drużyny</t>
  </si>
  <si>
    <t>M-ce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</si>
</sst>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  <numFmt numFmtId="170" formatCode="0.000000"/>
    <numFmt numFmtId="171" formatCode="0.0000000"/>
    <numFmt numFmtId="172" formatCode="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1" xfId="0" applyNumberFormat="1" applyFont="1" applyFill="1" applyBorder="1" applyAlignment="1">
      <alignment horizontal="centerContinuous" vertical="center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49" fontId="4" fillId="18" borderId="13" xfId="0" applyNumberFormat="1" applyFont="1" applyFill="1" applyBorder="1" applyAlignment="1">
      <alignment horizontal="center" vertical="center" textRotation="90" wrapText="1"/>
    </xf>
    <xf numFmtId="2" fontId="4" fillId="18" borderId="13" xfId="0" applyNumberFormat="1" applyFont="1" applyFill="1" applyBorder="1" applyAlignment="1">
      <alignment horizontal="center" vertical="center" textRotation="90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2" fontId="4" fillId="18" borderId="15" xfId="0" applyNumberFormat="1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1" fontId="1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18" borderId="16" xfId="0" applyNumberFormat="1" applyFont="1" applyFill="1" applyBorder="1" applyAlignment="1">
      <alignment horizontal="centerContinuous" vertical="center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15" borderId="10" xfId="0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19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19" xfId="0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9" fontId="4" fillId="18" borderId="21" xfId="0" applyNumberFormat="1" applyFont="1" applyFill="1" applyBorder="1" applyAlignment="1">
      <alignment horizontal="center" vertical="center" textRotation="90" wrapText="1"/>
    </xf>
    <xf numFmtId="0" fontId="0" fillId="18" borderId="22" xfId="0" applyFont="1" applyFill="1" applyBorder="1" applyAlignment="1">
      <alignment horizontal="center" vertical="center" wrapText="1"/>
    </xf>
    <xf numFmtId="49" fontId="4" fillId="18" borderId="23" xfId="0" applyNumberFormat="1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0" fontId="0" fillId="18" borderId="25" xfId="0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44"/>
  <sheetViews>
    <sheetView zoomScalePageLayoutView="0" workbookViewId="0" topLeftCell="A1">
      <selection activeCell="B34" sqref="B34"/>
    </sheetView>
  </sheetViews>
  <sheetFormatPr defaultColWidth="9.00390625" defaultRowHeight="12.75"/>
  <cols>
    <col min="9" max="9" width="14.875" style="0" customWidth="1"/>
    <col min="10" max="10" width="0.37109375" style="0" customWidth="1"/>
    <col min="11" max="11" width="0.2421875" style="0" hidden="1" customWidth="1"/>
  </cols>
  <sheetData>
    <row r="1" spans="1:9" ht="30.75" customHeight="1">
      <c r="A1" s="90" t="s">
        <v>207</v>
      </c>
      <c r="B1" s="91"/>
      <c r="C1" s="91"/>
      <c r="D1" s="91"/>
      <c r="E1" s="91"/>
      <c r="F1" s="91"/>
      <c r="G1" s="91"/>
      <c r="H1" s="91"/>
      <c r="I1" s="91"/>
    </row>
    <row r="2" ht="15.75">
      <c r="A2" s="53" t="s">
        <v>208</v>
      </c>
    </row>
    <row r="3" ht="1.5" customHeight="1">
      <c r="A3" s="56"/>
    </row>
    <row r="4" spans="1:9" ht="17.25" customHeight="1">
      <c r="A4" s="89" t="s">
        <v>209</v>
      </c>
      <c r="B4" s="88"/>
      <c r="C4" s="88"/>
      <c r="D4" s="88"/>
      <c r="E4" s="88"/>
      <c r="F4" s="88"/>
      <c r="G4" s="88"/>
      <c r="H4" s="88"/>
      <c r="I4" s="88"/>
    </row>
    <row r="5" ht="2.25" customHeight="1">
      <c r="A5" s="56"/>
    </row>
    <row r="6" ht="15.75">
      <c r="A6" s="53" t="s">
        <v>21</v>
      </c>
    </row>
    <row r="7" ht="15.75">
      <c r="A7" s="57" t="s">
        <v>120</v>
      </c>
    </row>
    <row r="8" ht="15.75">
      <c r="A8" s="57" t="s">
        <v>229</v>
      </c>
    </row>
    <row r="9" ht="15.75">
      <c r="A9" s="57" t="s">
        <v>210</v>
      </c>
    </row>
    <row r="10" ht="15.75">
      <c r="A10" s="57" t="s">
        <v>211</v>
      </c>
    </row>
    <row r="11" ht="15.75">
      <c r="A11" s="53" t="s">
        <v>25</v>
      </c>
    </row>
    <row r="12" spans="1:7" ht="15.75">
      <c r="A12" s="57" t="s">
        <v>121</v>
      </c>
      <c r="G12" s="57" t="s">
        <v>212</v>
      </c>
    </row>
    <row r="13" spans="1:7" ht="15.75">
      <c r="A13" s="57" t="s">
        <v>122</v>
      </c>
      <c r="B13" s="78"/>
      <c r="G13" s="57" t="s">
        <v>213</v>
      </c>
    </row>
    <row r="14" ht="2.25" customHeight="1">
      <c r="A14" s="47"/>
    </row>
    <row r="15" spans="1:9" ht="15.75">
      <c r="A15" s="53" t="s">
        <v>29</v>
      </c>
      <c r="B15" s="51"/>
      <c r="C15" s="51"/>
      <c r="D15" s="51"/>
      <c r="E15" s="51"/>
      <c r="F15" s="51"/>
      <c r="G15" s="51"/>
      <c r="H15" s="51"/>
      <c r="I15" s="51"/>
    </row>
    <row r="16" spans="1:9" ht="15.75">
      <c r="A16" s="54" t="s">
        <v>214</v>
      </c>
      <c r="B16" s="51"/>
      <c r="C16" s="51"/>
      <c r="D16" s="51"/>
      <c r="E16" s="51"/>
      <c r="F16" s="51"/>
      <c r="G16" s="51"/>
      <c r="H16" s="51"/>
      <c r="I16" s="51"/>
    </row>
    <row r="17" spans="1:9" ht="15.75">
      <c r="A17" s="54" t="s">
        <v>215</v>
      </c>
      <c r="B17" s="55"/>
      <c r="C17" s="55"/>
      <c r="D17" s="55"/>
      <c r="E17" s="55"/>
      <c r="F17" s="55"/>
      <c r="G17" s="55"/>
      <c r="H17" s="55"/>
      <c r="I17" s="55"/>
    </row>
    <row r="18" spans="1:9" ht="15.75">
      <c r="A18" s="54" t="s">
        <v>216</v>
      </c>
      <c r="B18" s="55"/>
      <c r="C18" s="55"/>
      <c r="D18" s="55"/>
      <c r="E18" s="55"/>
      <c r="F18" s="55"/>
      <c r="G18" s="55"/>
      <c r="H18" s="55"/>
      <c r="I18" s="55"/>
    </row>
    <row r="19" spans="1:9" ht="15.75">
      <c r="A19" s="85" t="s">
        <v>217</v>
      </c>
      <c r="B19" s="86"/>
      <c r="C19" s="86"/>
      <c r="D19" s="86"/>
      <c r="E19" s="86"/>
      <c r="F19" s="86"/>
      <c r="G19" s="86"/>
      <c r="H19" s="86"/>
      <c r="I19" s="86"/>
    </row>
    <row r="20" spans="1:9" ht="15.75">
      <c r="A20" s="85" t="s">
        <v>218</v>
      </c>
      <c r="B20" s="86"/>
      <c r="C20" s="86"/>
      <c r="D20" s="86"/>
      <c r="E20" s="86"/>
      <c r="F20" s="86"/>
      <c r="G20" s="86"/>
      <c r="H20" s="86"/>
      <c r="I20" s="86"/>
    </row>
    <row r="21" spans="1:9" ht="15.75">
      <c r="A21" s="85" t="s">
        <v>219</v>
      </c>
      <c r="B21" s="86"/>
      <c r="C21" s="86"/>
      <c r="D21" s="86"/>
      <c r="E21" s="86"/>
      <c r="F21" s="86"/>
      <c r="G21" s="86"/>
      <c r="H21" s="86"/>
      <c r="I21" s="86"/>
    </row>
    <row r="22" ht="3" customHeight="1">
      <c r="A22" s="49"/>
    </row>
    <row r="23" ht="15.75">
      <c r="A23" s="45" t="s">
        <v>26</v>
      </c>
    </row>
    <row r="24" spans="1:11" ht="78.75" customHeight="1">
      <c r="A24" s="87" t="s">
        <v>220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48.75" customHeight="1">
      <c r="A25" s="89" t="s">
        <v>221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ht="3" customHeight="1">
      <c r="A26" s="46"/>
    </row>
    <row r="27" spans="1:11" ht="30" customHeight="1">
      <c r="A27" s="89" t="s">
        <v>222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ht="1.5" customHeight="1">
      <c r="A28" s="46"/>
    </row>
    <row r="29" spans="1:11" ht="33" customHeight="1">
      <c r="A29" s="89" t="s">
        <v>230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ht="1.5" customHeight="1">
      <c r="A30" s="50"/>
    </row>
    <row r="31" ht="15.75">
      <c r="A31" s="45" t="s">
        <v>27</v>
      </c>
    </row>
    <row r="32" ht="15.75">
      <c r="A32" s="49" t="s">
        <v>22</v>
      </c>
    </row>
    <row r="33" ht="15.75">
      <c r="A33" s="49" t="s">
        <v>123</v>
      </c>
    </row>
    <row r="34" ht="15.75">
      <c r="A34" s="49" t="s">
        <v>223</v>
      </c>
    </row>
    <row r="35" spans="1:9" ht="13.5">
      <c r="A35" s="87" t="s">
        <v>224</v>
      </c>
      <c r="B35" s="88"/>
      <c r="C35" s="88"/>
      <c r="D35" s="88"/>
      <c r="E35" s="88"/>
      <c r="F35" s="88"/>
      <c r="G35" s="88"/>
      <c r="H35" s="88"/>
      <c r="I35" s="88"/>
    </row>
    <row r="36" spans="1:10" ht="15.75" customHeight="1">
      <c r="A36" s="87" t="s">
        <v>225</v>
      </c>
      <c r="B36" s="88"/>
      <c r="C36" s="88"/>
      <c r="D36" s="88"/>
      <c r="E36" s="88"/>
      <c r="F36" s="88"/>
      <c r="G36" s="88"/>
      <c r="H36" s="88"/>
      <c r="I36" s="88"/>
      <c r="J36" s="88"/>
    </row>
    <row r="37" ht="16.5" customHeight="1">
      <c r="A37" s="52" t="s">
        <v>226</v>
      </c>
    </row>
    <row r="38" ht="1.5" customHeight="1">
      <c r="A38" s="47"/>
    </row>
    <row r="39" spans="1:10" ht="16.5" customHeight="1">
      <c r="A39" s="89" t="s">
        <v>227</v>
      </c>
      <c r="B39" s="88"/>
      <c r="C39" s="88"/>
      <c r="D39" s="88"/>
      <c r="E39" s="88"/>
      <c r="F39" s="88"/>
      <c r="G39" s="88"/>
      <c r="H39" s="88"/>
      <c r="I39" s="88"/>
      <c r="J39" s="88"/>
    </row>
    <row r="40" ht="2.25" customHeight="1">
      <c r="A40" s="53" t="s">
        <v>125</v>
      </c>
    </row>
    <row r="41" spans="1:9" ht="47.25" customHeight="1">
      <c r="A41" s="87" t="s">
        <v>228</v>
      </c>
      <c r="B41" s="88"/>
      <c r="C41" s="88"/>
      <c r="D41" s="88"/>
      <c r="E41" s="88"/>
      <c r="F41" s="88"/>
      <c r="G41" s="88"/>
      <c r="H41" s="88"/>
      <c r="I41" s="88"/>
    </row>
    <row r="42" ht="2.25" customHeight="1">
      <c r="A42" s="48"/>
    </row>
    <row r="43" spans="1:6" ht="33.75" customHeight="1">
      <c r="A43" s="48" t="s">
        <v>23</v>
      </c>
      <c r="F43" s="48" t="s">
        <v>28</v>
      </c>
    </row>
    <row r="44" spans="1:11" ht="15.75">
      <c r="A44" s="48" t="s">
        <v>24</v>
      </c>
      <c r="F44" s="85" t="s">
        <v>124</v>
      </c>
      <c r="G44" s="86"/>
      <c r="H44" s="86"/>
      <c r="I44" s="86"/>
      <c r="J44" s="86"/>
      <c r="K44" s="86"/>
    </row>
  </sheetData>
  <sheetProtection/>
  <mergeCells count="14">
    <mergeCell ref="A29:K29"/>
    <mergeCell ref="A1:I1"/>
    <mergeCell ref="A4:I4"/>
    <mergeCell ref="A20:I20"/>
    <mergeCell ref="A21:I21"/>
    <mergeCell ref="A27:K27"/>
    <mergeCell ref="A19:I19"/>
    <mergeCell ref="A35:I35"/>
    <mergeCell ref="A24:K24"/>
    <mergeCell ref="A25:K25"/>
    <mergeCell ref="A36:J36"/>
    <mergeCell ref="A39:J39"/>
    <mergeCell ref="A41:I41"/>
    <mergeCell ref="F44:K44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200" zoomScaleNormal="200" workbookViewId="0" topLeftCell="A1">
      <selection activeCell="E4" sqref="E4"/>
    </sheetView>
  </sheetViews>
  <sheetFormatPr defaultColWidth="9.00390625" defaultRowHeight="12.75"/>
  <cols>
    <col min="1" max="1" width="31.875" style="0" bestFit="1" customWidth="1"/>
    <col min="2" max="5" width="12.25390625" style="0" customWidth="1"/>
    <col min="6" max="6" width="4.875" style="0" customWidth="1"/>
  </cols>
  <sheetData>
    <row r="1" spans="1:6" ht="12.75">
      <c r="A1" s="109" t="s">
        <v>231</v>
      </c>
      <c r="B1" s="109" t="s">
        <v>1</v>
      </c>
      <c r="C1" s="109" t="s">
        <v>2</v>
      </c>
      <c r="D1" s="109" t="s">
        <v>16</v>
      </c>
      <c r="E1" s="110" t="s">
        <v>232</v>
      </c>
      <c r="F1" s="109" t="s">
        <v>233</v>
      </c>
    </row>
    <row r="2" spans="1:6" ht="12.75">
      <c r="A2" s="109"/>
      <c r="B2" s="111"/>
      <c r="C2" s="111"/>
      <c r="D2" s="111"/>
      <c r="E2" s="109"/>
      <c r="F2" s="109"/>
    </row>
    <row r="3" spans="1:6" ht="27" customHeight="1">
      <c r="A3" s="43" t="s">
        <v>35</v>
      </c>
      <c r="B3" s="77">
        <v>5675.749559082893</v>
      </c>
      <c r="C3" s="77">
        <v>5078.771043771044</v>
      </c>
      <c r="D3" s="77">
        <v>5476.587301587301</v>
      </c>
      <c r="E3" s="77">
        <v>16231.107904441236</v>
      </c>
      <c r="F3" s="81">
        <f aca="true" t="shared" si="0" ref="F3:F14">IF(E3&lt;&gt;"",RANK(E3,E$1:E$65536),"")</f>
        <v>1</v>
      </c>
    </row>
    <row r="4" spans="1:6" ht="27" customHeight="1">
      <c r="A4" s="43" t="s">
        <v>144</v>
      </c>
      <c r="B4" s="77">
        <v>5794.708994708995</v>
      </c>
      <c r="C4" s="77">
        <v>4576.414141414141</v>
      </c>
      <c r="D4" s="77">
        <v>5620.6349206349205</v>
      </c>
      <c r="E4" s="77">
        <v>15991.758056758057</v>
      </c>
      <c r="F4" s="81">
        <f t="shared" si="0"/>
        <v>2</v>
      </c>
    </row>
    <row r="5" spans="1:6" ht="27" customHeight="1">
      <c r="A5" s="80" t="s">
        <v>127</v>
      </c>
      <c r="B5" s="77">
        <v>5585.185185185184</v>
      </c>
      <c r="C5" s="77">
        <v>5700.707070707071</v>
      </c>
      <c r="D5" s="77">
        <v>3742.460317460317</v>
      </c>
      <c r="E5" s="77">
        <v>15028.352573352571</v>
      </c>
      <c r="F5" s="81">
        <f t="shared" si="0"/>
        <v>3</v>
      </c>
    </row>
    <row r="6" spans="1:6" ht="27" customHeight="1">
      <c r="A6" s="43" t="s">
        <v>150</v>
      </c>
      <c r="B6" s="77">
        <v>5427.248677248677</v>
      </c>
      <c r="C6" s="77">
        <v>4346.919191919193</v>
      </c>
      <c r="D6" s="77">
        <v>4549.206349206349</v>
      </c>
      <c r="E6" s="77">
        <v>14323.374218374218</v>
      </c>
      <c r="F6" s="81">
        <f t="shared" si="0"/>
        <v>4</v>
      </c>
    </row>
    <row r="7" spans="1:6" ht="27" customHeight="1">
      <c r="A7" s="80" t="s">
        <v>174</v>
      </c>
      <c r="B7" s="77">
        <v>5445.238095238095</v>
      </c>
      <c r="C7" s="77">
        <v>4366.447811447812</v>
      </c>
      <c r="D7" s="77">
        <v>4048.941798941799</v>
      </c>
      <c r="E7" s="77">
        <v>13860.627705627707</v>
      </c>
      <c r="F7" s="81">
        <f t="shared" si="0"/>
        <v>5</v>
      </c>
    </row>
    <row r="8" spans="1:6" ht="27" customHeight="1">
      <c r="A8" s="43" t="s">
        <v>161</v>
      </c>
      <c r="B8" s="77">
        <v>5147.83950617284</v>
      </c>
      <c r="C8" s="77">
        <v>3478.3333333333335</v>
      </c>
      <c r="D8" s="77">
        <v>4660.714285714285</v>
      </c>
      <c r="E8" s="77">
        <v>13286.887125220459</v>
      </c>
      <c r="F8" s="81">
        <f t="shared" si="0"/>
        <v>6</v>
      </c>
    </row>
    <row r="9" spans="1:6" ht="27" customHeight="1">
      <c r="A9" s="43" t="s">
        <v>39</v>
      </c>
      <c r="B9" s="77">
        <v>4622.178130511464</v>
      </c>
      <c r="C9" s="77">
        <v>4385.824915824916</v>
      </c>
      <c r="D9" s="77">
        <v>3644.047619047619</v>
      </c>
      <c r="E9" s="77">
        <v>12652.050665383998</v>
      </c>
      <c r="F9" s="81">
        <f t="shared" si="0"/>
        <v>7</v>
      </c>
    </row>
    <row r="10" spans="1:6" ht="27" customHeight="1">
      <c r="A10" s="43" t="s">
        <v>168</v>
      </c>
      <c r="B10" s="77">
        <v>4847.045855379189</v>
      </c>
      <c r="C10" s="77">
        <v>3721.649831649832</v>
      </c>
      <c r="D10" s="77">
        <v>3806.216931216931</v>
      </c>
      <c r="E10" s="77">
        <v>12374.912618245951</v>
      </c>
      <c r="F10" s="81">
        <f t="shared" si="0"/>
        <v>8</v>
      </c>
    </row>
    <row r="11" spans="1:6" ht="27" customHeight="1">
      <c r="A11" s="80" t="s">
        <v>180</v>
      </c>
      <c r="B11" s="77">
        <v>4232.275132275132</v>
      </c>
      <c r="C11" s="77">
        <v>3371.2962962962965</v>
      </c>
      <c r="D11" s="77">
        <v>4181.349206349207</v>
      </c>
      <c r="E11" s="77">
        <v>11784.920634920636</v>
      </c>
      <c r="F11" s="81">
        <f t="shared" si="0"/>
        <v>9</v>
      </c>
    </row>
    <row r="12" spans="1:6" ht="27" customHeight="1">
      <c r="A12" s="80" t="s">
        <v>133</v>
      </c>
      <c r="B12" s="77">
        <v>4127.68959435626</v>
      </c>
      <c r="C12" s="77">
        <v>2922.037037037037</v>
      </c>
      <c r="D12" s="77">
        <v>3724.2063492063494</v>
      </c>
      <c r="E12" s="77">
        <v>10773.932980599648</v>
      </c>
      <c r="F12" s="81">
        <f t="shared" si="0"/>
        <v>10</v>
      </c>
    </row>
    <row r="13" spans="1:6" ht="27" customHeight="1">
      <c r="A13" s="43" t="s">
        <v>156</v>
      </c>
      <c r="B13" s="77">
        <v>5440.167548500882</v>
      </c>
      <c r="C13" s="77">
        <v>2084.1750841750845</v>
      </c>
      <c r="D13" s="77">
        <v>2717.592592592592</v>
      </c>
      <c r="E13" s="77">
        <v>10241.935225268558</v>
      </c>
      <c r="F13" s="81">
        <f t="shared" si="0"/>
        <v>11</v>
      </c>
    </row>
    <row r="14" spans="1:6" ht="27" customHeight="1">
      <c r="A14" s="80" t="s">
        <v>185</v>
      </c>
      <c r="B14" s="77">
        <v>3783.42151675485</v>
      </c>
      <c r="C14" s="77">
        <v>1216.6498316498316</v>
      </c>
      <c r="D14" s="77">
        <v>3657.010582010582</v>
      </c>
      <c r="E14" s="77">
        <v>8657.081930415265</v>
      </c>
      <c r="F14" s="81">
        <f t="shared" si="0"/>
        <v>12</v>
      </c>
    </row>
  </sheetData>
  <mergeCells count="6">
    <mergeCell ref="E1:E2"/>
    <mergeCell ref="F1:F2"/>
    <mergeCell ref="A1:A2"/>
    <mergeCell ref="B1:B2"/>
    <mergeCell ref="C1:C2"/>
    <mergeCell ref="D1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L12"/>
  <sheetViews>
    <sheetView workbookViewId="0" topLeftCell="A1">
      <selection activeCell="D23" sqref="D23"/>
    </sheetView>
  </sheetViews>
  <sheetFormatPr defaultColWidth="9.00390625" defaultRowHeight="12.75"/>
  <cols>
    <col min="1" max="1" width="27.00390625" style="0" customWidth="1"/>
  </cols>
  <sheetData>
    <row r="1" spans="1:12" ht="12.75">
      <c r="A1" s="43"/>
      <c r="B1" s="100" t="s">
        <v>3</v>
      </c>
      <c r="C1" s="100"/>
      <c r="D1" s="100"/>
      <c r="E1" s="100" t="s">
        <v>4</v>
      </c>
      <c r="F1" s="100"/>
      <c r="G1" s="100"/>
      <c r="H1" s="100" t="s">
        <v>5</v>
      </c>
      <c r="I1" s="100"/>
      <c r="J1" s="100"/>
      <c r="K1" s="43" t="s">
        <v>119</v>
      </c>
      <c r="L1" s="43" t="s">
        <v>0</v>
      </c>
    </row>
    <row r="2" spans="1:12" ht="15" customHeight="1">
      <c r="A2" s="43"/>
      <c r="B2" s="44" t="s">
        <v>1</v>
      </c>
      <c r="C2" s="44" t="s">
        <v>2</v>
      </c>
      <c r="D2" s="44" t="s">
        <v>16</v>
      </c>
      <c r="E2" s="44" t="s">
        <v>1</v>
      </c>
      <c r="F2" s="44" t="s">
        <v>2</v>
      </c>
      <c r="G2" s="44" t="s">
        <v>16</v>
      </c>
      <c r="H2" s="44" t="s">
        <v>1</v>
      </c>
      <c r="I2" s="44" t="s">
        <v>2</v>
      </c>
      <c r="J2" s="44" t="s">
        <v>16</v>
      </c>
      <c r="K2" s="43"/>
      <c r="L2" s="43"/>
    </row>
    <row r="3" spans="1:12" ht="12.75">
      <c r="A3" s="60" t="s">
        <v>85</v>
      </c>
      <c r="B3" s="77">
        <v>1800.8130081300815</v>
      </c>
      <c r="C3" s="77">
        <v>1770.3703703703704</v>
      </c>
      <c r="D3" s="77">
        <v>1974.7474747474748</v>
      </c>
      <c r="E3" s="77">
        <v>1950.7936507936506</v>
      </c>
      <c r="F3" s="77">
        <v>1819.0476190476188</v>
      </c>
      <c r="G3" s="77">
        <v>1741.8803418803418</v>
      </c>
      <c r="H3" s="77">
        <v>1923.737373737374</v>
      </c>
      <c r="I3" s="77">
        <v>1982.456140350877</v>
      </c>
      <c r="J3" s="77">
        <v>1877.7777777777776</v>
      </c>
      <c r="K3" s="77">
        <v>16841.623756835565</v>
      </c>
      <c r="L3" s="15">
        <f aca="true" t="shared" si="0" ref="L3:L12">IF(K3&lt;&gt;"",RANK(K3,K$1:K$65536),"")</f>
        <v>1</v>
      </c>
    </row>
    <row r="4" spans="1:12" ht="12.75">
      <c r="A4" s="60" t="s">
        <v>47</v>
      </c>
      <c r="B4" s="77">
        <v>1658.5365853658536</v>
      </c>
      <c r="C4" s="77">
        <v>917.2839506172838</v>
      </c>
      <c r="D4" s="77">
        <v>2000</v>
      </c>
      <c r="E4" s="77">
        <v>1937.3015873015872</v>
      </c>
      <c r="F4" s="77">
        <v>1977.7777777777778</v>
      </c>
      <c r="G4" s="77">
        <v>994.017094017094</v>
      </c>
      <c r="H4" s="77">
        <v>1957.0707070707072</v>
      </c>
      <c r="I4" s="77">
        <v>1998.830409356725</v>
      </c>
      <c r="J4" s="77">
        <v>1944.4444444444443</v>
      </c>
      <c r="K4" s="77">
        <v>15385.262555951474</v>
      </c>
      <c r="L4" s="15">
        <f t="shared" si="0"/>
        <v>2</v>
      </c>
    </row>
    <row r="5" spans="1:12" ht="12.75">
      <c r="A5" s="36" t="s">
        <v>35</v>
      </c>
      <c r="B5" s="77">
        <v>1971.5447154471544</v>
      </c>
      <c r="C5" s="77">
        <v>993.5925925925925</v>
      </c>
      <c r="D5" s="77">
        <v>1818.1818181818185</v>
      </c>
      <c r="E5" s="77">
        <v>1952.3809523809523</v>
      </c>
      <c r="F5" s="77">
        <v>1807.142857142857</v>
      </c>
      <c r="G5" s="77">
        <v>733.3333333333333</v>
      </c>
      <c r="H5" s="77">
        <v>2000</v>
      </c>
      <c r="I5" s="77">
        <v>1825.1461988304093</v>
      </c>
      <c r="J5" s="77">
        <v>1832.5396825396824</v>
      </c>
      <c r="K5" s="77">
        <v>14933.8621504488</v>
      </c>
      <c r="L5" s="15">
        <f t="shared" si="0"/>
        <v>3</v>
      </c>
    </row>
    <row r="6" spans="1:12" ht="12.75">
      <c r="A6" s="59" t="s">
        <v>42</v>
      </c>
      <c r="B6" s="77">
        <v>1851.2195121951218</v>
      </c>
      <c r="C6" s="77">
        <v>570.3703703703703</v>
      </c>
      <c r="D6" s="77">
        <v>2000</v>
      </c>
      <c r="E6" s="77">
        <v>1437.3015873015872</v>
      </c>
      <c r="F6" s="77">
        <v>1530.9523809523807</v>
      </c>
      <c r="G6" s="77">
        <v>1485.4700854700855</v>
      </c>
      <c r="H6" s="77">
        <v>1913.1313131313132</v>
      </c>
      <c r="I6" s="77">
        <v>1132.1637426900584</v>
      </c>
      <c r="J6" s="77">
        <v>1702.3809523809523</v>
      </c>
      <c r="K6" s="77">
        <v>13622.989944491868</v>
      </c>
      <c r="L6" s="15">
        <f t="shared" si="0"/>
        <v>4</v>
      </c>
    </row>
    <row r="7" spans="1:12" ht="12.75">
      <c r="A7" s="36" t="s">
        <v>39</v>
      </c>
      <c r="B7" s="77">
        <v>1187.8048780487804</v>
      </c>
      <c r="C7" s="77">
        <v>712.3456790123456</v>
      </c>
      <c r="D7" s="77">
        <v>1878.787878787879</v>
      </c>
      <c r="E7" s="77">
        <v>1762.6984126984125</v>
      </c>
      <c r="F7" s="77">
        <v>1758.7301587301586</v>
      </c>
      <c r="G7" s="77">
        <v>893.1623931623931</v>
      </c>
      <c r="H7" s="77">
        <v>1836.3636363636365</v>
      </c>
      <c r="I7" s="77">
        <v>1596.4912280701756</v>
      </c>
      <c r="J7" s="77">
        <v>1892.063492063492</v>
      </c>
      <c r="K7" s="77">
        <v>13518.447756937272</v>
      </c>
      <c r="L7" s="15">
        <f t="shared" si="0"/>
        <v>5</v>
      </c>
    </row>
    <row r="8" spans="1:12" ht="12.75">
      <c r="A8" s="59" t="s">
        <v>41</v>
      </c>
      <c r="B8" s="77">
        <v>1728.4552845528456</v>
      </c>
      <c r="C8" s="77">
        <v>827.1604938271605</v>
      </c>
      <c r="D8" s="77">
        <v>1973.737373737374</v>
      </c>
      <c r="E8" s="77">
        <v>1912.6984126984125</v>
      </c>
      <c r="F8" s="77">
        <v>1683.3333333333333</v>
      </c>
      <c r="G8" s="77">
        <v>511.1111111111111</v>
      </c>
      <c r="H8" s="77">
        <v>1845.959595959596</v>
      </c>
      <c r="I8" s="77">
        <v>1488.3040935672514</v>
      </c>
      <c r="J8" s="77">
        <v>753.968253968254</v>
      </c>
      <c r="K8" s="77">
        <v>12724.727952755336</v>
      </c>
      <c r="L8" s="15">
        <f t="shared" si="0"/>
        <v>6</v>
      </c>
    </row>
    <row r="9" spans="1:12" ht="12.75">
      <c r="A9" s="60" t="s">
        <v>86</v>
      </c>
      <c r="B9" s="77">
        <v>1715.4471544715448</v>
      </c>
      <c r="C9" s="77">
        <v>94.82716049382715</v>
      </c>
      <c r="D9" s="77">
        <v>1974.7474747474748</v>
      </c>
      <c r="E9" s="77">
        <v>1863.4920634920634</v>
      </c>
      <c r="F9" s="77">
        <v>1299.2063492063492</v>
      </c>
      <c r="G9" s="77">
        <v>1038.4615384615386</v>
      </c>
      <c r="H9" s="77">
        <v>2000</v>
      </c>
      <c r="I9" s="77">
        <v>1159.6491228070176</v>
      </c>
      <c r="J9" s="77">
        <v>1415.0793650793648</v>
      </c>
      <c r="K9" s="77">
        <v>12560.910228759181</v>
      </c>
      <c r="L9" s="15">
        <f t="shared" si="0"/>
        <v>7</v>
      </c>
    </row>
    <row r="10" spans="1:12" ht="12.75">
      <c r="A10" s="60" t="s">
        <v>51</v>
      </c>
      <c r="B10" s="77">
        <v>1905.6910569105692</v>
      </c>
      <c r="C10" s="77">
        <v>685.1851851851851</v>
      </c>
      <c r="D10" s="77">
        <v>1575.757575757576</v>
      </c>
      <c r="E10" s="77">
        <v>1369.8412698412696</v>
      </c>
      <c r="F10" s="77">
        <v>1032.5396825396824</v>
      </c>
      <c r="G10" s="77">
        <v>1024.7863247863247</v>
      </c>
      <c r="H10" s="77">
        <v>1835.858585858586</v>
      </c>
      <c r="I10" s="77">
        <v>1571.9298245614034</v>
      </c>
      <c r="J10" s="77">
        <v>1214.2857142857142</v>
      </c>
      <c r="K10" s="77">
        <v>12215.87521972631</v>
      </c>
      <c r="L10" s="15">
        <f t="shared" si="0"/>
        <v>8</v>
      </c>
    </row>
    <row r="11" spans="1:12" ht="12.75">
      <c r="A11" s="60" t="s">
        <v>49</v>
      </c>
      <c r="B11" s="77">
        <v>1939.0243902439024</v>
      </c>
      <c r="C11" s="77">
        <v>1114.8148148148148</v>
      </c>
      <c r="D11" s="77">
        <v>1050.5050505050506</v>
      </c>
      <c r="E11" s="77">
        <v>1824.6031746031745</v>
      </c>
      <c r="F11" s="77">
        <v>1595.2380952380952</v>
      </c>
      <c r="G11" s="77">
        <v>657.2649572649573</v>
      </c>
      <c r="H11" s="77">
        <v>1896.4646464646466</v>
      </c>
      <c r="I11" s="77">
        <v>1242.6900584795321</v>
      </c>
      <c r="J11" s="77">
        <v>742.0634920634919</v>
      </c>
      <c r="K11" s="77">
        <v>12062.668679677663</v>
      </c>
      <c r="L11" s="15">
        <f t="shared" si="0"/>
        <v>9</v>
      </c>
    </row>
    <row r="12" spans="1:12" ht="12.75">
      <c r="A12" s="60" t="s">
        <v>44</v>
      </c>
      <c r="B12" s="77">
        <v>934.1463414634146</v>
      </c>
      <c r="C12" s="77">
        <v>508.6419753086419</v>
      </c>
      <c r="D12" s="77">
        <v>272.72727272727275</v>
      </c>
      <c r="E12" s="77">
        <v>1555.5555555555554</v>
      </c>
      <c r="F12" s="77">
        <v>1111.111111111111</v>
      </c>
      <c r="G12" s="77">
        <v>239.46153846153845</v>
      </c>
      <c r="H12" s="77">
        <v>1093.4343434343436</v>
      </c>
      <c r="I12" s="77">
        <v>1222.2222222222222</v>
      </c>
      <c r="J12" s="77">
        <v>603.1746031746031</v>
      </c>
      <c r="K12" s="77">
        <v>7540.474963458703</v>
      </c>
      <c r="L12" s="15">
        <f t="shared" si="0"/>
        <v>10</v>
      </c>
    </row>
  </sheetData>
  <mergeCells count="3">
    <mergeCell ref="B1:D1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29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C9" sqref="C9"/>
    </sheetView>
  </sheetViews>
  <sheetFormatPr defaultColWidth="9.00390625" defaultRowHeight="25.5" customHeight="1"/>
  <cols>
    <col min="1" max="1" width="4.125" style="39" customWidth="1"/>
    <col min="2" max="2" width="20.00390625" style="40" customWidth="1"/>
    <col min="3" max="3" width="22.125" style="41" customWidth="1"/>
    <col min="4" max="4" width="7.625" style="37" customWidth="1"/>
    <col min="5" max="5" width="8.375" style="38" customWidth="1"/>
    <col min="6" max="6" width="3.625" style="39" customWidth="1"/>
    <col min="7" max="7" width="6.625" style="37" customWidth="1"/>
    <col min="8" max="8" width="8.25390625" style="38" customWidth="1"/>
    <col min="9" max="9" width="3.375" style="39" customWidth="1"/>
    <col min="10" max="10" width="8.625" style="38" customWidth="1"/>
    <col min="11" max="11" width="3.625" style="39" customWidth="1"/>
    <col min="12" max="12" width="6.625" style="37" customWidth="1"/>
    <col min="13" max="13" width="8.125" style="38" customWidth="1"/>
    <col min="14" max="14" width="3.625" style="39" customWidth="1"/>
    <col min="15" max="15" width="8.875" style="38" customWidth="1"/>
    <col min="16" max="16" width="3.625" style="39" customWidth="1"/>
    <col min="17" max="19" width="9.125" style="16" hidden="1" customWidth="1"/>
    <col min="20" max="16384" width="9.125" style="16" customWidth="1"/>
  </cols>
  <sheetData>
    <row r="1" spans="1:18" s="2" customFormat="1" ht="25.5" customHeight="1">
      <c r="A1" s="92" t="s">
        <v>0</v>
      </c>
      <c r="B1" s="94" t="s">
        <v>15</v>
      </c>
      <c r="C1" s="94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2" t="s">
        <v>3</v>
      </c>
      <c r="R1" s="2" t="s">
        <v>4</v>
      </c>
    </row>
    <row r="2" spans="1:16" s="1" customFormat="1" ht="57.75" customHeight="1" thickBot="1">
      <c r="A2" s="93"/>
      <c r="B2" s="95"/>
      <c r="C2" s="95"/>
      <c r="D2" s="24" t="s">
        <v>13</v>
      </c>
      <c r="E2" s="25" t="s">
        <v>14</v>
      </c>
      <c r="F2" s="24" t="s">
        <v>10</v>
      </c>
      <c r="G2" s="24" t="s">
        <v>13</v>
      </c>
      <c r="H2" s="25" t="s">
        <v>14</v>
      </c>
      <c r="I2" s="24" t="s">
        <v>10</v>
      </c>
      <c r="J2" s="25" t="s">
        <v>14</v>
      </c>
      <c r="K2" s="24" t="s">
        <v>10</v>
      </c>
      <c r="L2" s="24" t="s">
        <v>13</v>
      </c>
      <c r="M2" s="25" t="s">
        <v>14</v>
      </c>
      <c r="N2" s="24" t="s">
        <v>10</v>
      </c>
      <c r="O2" s="25" t="s">
        <v>14</v>
      </c>
      <c r="P2" s="26" t="s">
        <v>10</v>
      </c>
    </row>
    <row r="3" spans="1:19" ht="25.5" customHeight="1">
      <c r="A3" s="15">
        <f aca="true" t="shared" si="0" ref="A3:A29">P3</f>
        <v>27</v>
      </c>
      <c r="B3" s="59" t="s">
        <v>45</v>
      </c>
      <c r="C3" s="60" t="s">
        <v>44</v>
      </c>
      <c r="D3" s="13">
        <v>490</v>
      </c>
      <c r="E3" s="14">
        <f aca="true" t="shared" si="1" ref="E3:E29">IF(D3&lt;&gt;"",IF(ISNUMBER(D3),MAX(1000/TSE1*(TSE1-D3+MIN(D$1:D$65536)),0),0),"")</f>
        <v>697.5308641975308</v>
      </c>
      <c r="F3" s="15">
        <f aca="true" t="shared" si="2" ref="F3:F29">IF(E3&lt;&gt;"",RANK(E3,E$1:E$65536),"")</f>
        <v>23</v>
      </c>
      <c r="G3" s="13">
        <v>542</v>
      </c>
      <c r="H3" s="14">
        <f aca="true" t="shared" si="3" ref="H3:H29">IF(G3&lt;&gt;"",IF(ISNUMBER(G3),MAX(1000/TSE2*(TSE2-G3+MIN(G$1:G$65536)),0),0),"")</f>
        <v>521.2962962962963</v>
      </c>
      <c r="I3" s="15">
        <f aca="true" t="shared" si="4" ref="I3:I29">IF(H3&lt;&gt;"",RANK(H3,H$1:H$65536),"")</f>
        <v>24</v>
      </c>
      <c r="J3" s="14">
        <f aca="true" t="shared" si="5" ref="J3:J29">IF(H3&lt;&gt;"",E3+H3,"")</f>
        <v>1218.8271604938273</v>
      </c>
      <c r="K3" s="15">
        <f aca="true" t="shared" si="6" ref="K3:K29">IF(J3&lt;&gt;"",RANK(J3,J$1:J$65536),"")</f>
        <v>26</v>
      </c>
      <c r="L3" s="21">
        <v>1360</v>
      </c>
      <c r="M3" s="14">
        <f aca="true" t="shared" si="7" ref="M3:M29">IF(L3&lt;&gt;"",IF(ISNUMBER(L3),MAX(1000/TSE3*(TSE3-L3+MIN(L$1:L$65536)),0),0),"")</f>
        <v>0</v>
      </c>
      <c r="N3" s="15">
        <f aca="true" t="shared" si="8" ref="N3:N29">IF(M3&lt;&gt;"",RANK(M3,M$1:M$65536),"")</f>
        <v>27</v>
      </c>
      <c r="O3" s="14">
        <f aca="true" t="shared" si="9" ref="O3:O29">IF(M3&lt;&gt;"",J3+M3,"")</f>
        <v>1218.8271604938273</v>
      </c>
      <c r="P3" s="15">
        <f aca="true" t="shared" si="10" ref="P3:P29">IF(O3&lt;&gt;"",RANK(O3,O$1:O$65536),"")</f>
        <v>27</v>
      </c>
      <c r="Q3" s="16">
        <v>69</v>
      </c>
      <c r="R3" s="16">
        <v>3</v>
      </c>
      <c r="S3" s="16">
        <v>5</v>
      </c>
    </row>
    <row r="4" spans="1:19" ht="25.5" customHeight="1">
      <c r="A4" s="15">
        <f t="shared" si="0"/>
        <v>24</v>
      </c>
      <c r="B4" s="59" t="s">
        <v>43</v>
      </c>
      <c r="C4" s="60" t="s">
        <v>44</v>
      </c>
      <c r="D4" s="13">
        <v>821</v>
      </c>
      <c r="E4" s="14">
        <f t="shared" si="1"/>
        <v>493.2098765432099</v>
      </c>
      <c r="F4" s="15">
        <f t="shared" si="2"/>
        <v>25</v>
      </c>
      <c r="G4" s="13">
        <v>68</v>
      </c>
      <c r="H4" s="14">
        <f t="shared" si="3"/>
        <v>960.1851851851852</v>
      </c>
      <c r="I4" s="15">
        <f t="shared" si="4"/>
        <v>7</v>
      </c>
      <c r="J4" s="14">
        <f t="shared" si="5"/>
        <v>1453.3950617283951</v>
      </c>
      <c r="K4" s="15">
        <f t="shared" si="6"/>
        <v>21</v>
      </c>
      <c r="L4" s="21">
        <v>435</v>
      </c>
      <c r="M4" s="14">
        <f t="shared" si="7"/>
        <v>654.7619047619047</v>
      </c>
      <c r="N4" s="15">
        <f t="shared" si="8"/>
        <v>25</v>
      </c>
      <c r="O4" s="14">
        <f t="shared" si="9"/>
        <v>2108.1569664903</v>
      </c>
      <c r="P4" s="15">
        <f t="shared" si="10"/>
        <v>24</v>
      </c>
      <c r="Q4" s="16">
        <v>75</v>
      </c>
      <c r="R4" s="16">
        <v>6</v>
      </c>
      <c r="S4" s="16">
        <v>6</v>
      </c>
    </row>
    <row r="5" spans="1:19" ht="25.5" customHeight="1">
      <c r="A5" s="15">
        <f t="shared" si="0"/>
        <v>13</v>
      </c>
      <c r="B5" s="36" t="s">
        <v>89</v>
      </c>
      <c r="C5" s="60" t="s">
        <v>86</v>
      </c>
      <c r="D5" s="13">
        <v>350</v>
      </c>
      <c r="E5" s="14">
        <f t="shared" si="1"/>
        <v>783.9506172839506</v>
      </c>
      <c r="F5" s="15">
        <f t="shared" si="2"/>
        <v>20</v>
      </c>
      <c r="G5" s="13">
        <v>147</v>
      </c>
      <c r="H5" s="14">
        <f t="shared" si="3"/>
        <v>887.0370370370371</v>
      </c>
      <c r="I5" s="15">
        <f t="shared" si="4"/>
        <v>18</v>
      </c>
      <c r="J5" s="14">
        <f t="shared" si="5"/>
        <v>1670.9876543209875</v>
      </c>
      <c r="K5" s="15">
        <f t="shared" si="6"/>
        <v>17</v>
      </c>
      <c r="L5" s="21">
        <v>0</v>
      </c>
      <c r="M5" s="14">
        <f t="shared" si="7"/>
        <v>1000</v>
      </c>
      <c r="N5" s="15">
        <f t="shared" si="8"/>
        <v>1</v>
      </c>
      <c r="O5" s="14">
        <f t="shared" si="9"/>
        <v>2670.9876543209875</v>
      </c>
      <c r="P5" s="15">
        <f t="shared" si="10"/>
        <v>13</v>
      </c>
      <c r="Q5" s="16">
        <v>60</v>
      </c>
      <c r="R5" s="16">
        <v>9</v>
      </c>
      <c r="S5" s="16">
        <v>7</v>
      </c>
    </row>
    <row r="6" spans="1:19" ht="25.5" customHeight="1">
      <c r="A6" s="15">
        <f t="shared" si="0"/>
        <v>6</v>
      </c>
      <c r="B6" s="36" t="s">
        <v>118</v>
      </c>
      <c r="C6" s="60" t="s">
        <v>86</v>
      </c>
      <c r="D6" s="13">
        <v>0</v>
      </c>
      <c r="E6" s="14">
        <f t="shared" si="1"/>
        <v>1000</v>
      </c>
      <c r="F6" s="15">
        <f t="shared" si="2"/>
        <v>1</v>
      </c>
      <c r="G6" s="13">
        <v>75</v>
      </c>
      <c r="H6" s="14">
        <f t="shared" si="3"/>
        <v>953.7037037037037</v>
      </c>
      <c r="I6" s="15">
        <f t="shared" si="4"/>
        <v>10</v>
      </c>
      <c r="J6" s="14">
        <f t="shared" si="5"/>
        <v>1953.7037037037037</v>
      </c>
      <c r="K6" s="15">
        <f t="shared" si="6"/>
        <v>7</v>
      </c>
      <c r="L6" s="13">
        <v>0</v>
      </c>
      <c r="M6" s="14">
        <f t="shared" si="7"/>
        <v>1000</v>
      </c>
      <c r="N6" s="15">
        <f t="shared" si="8"/>
        <v>1</v>
      </c>
      <c r="O6" s="14">
        <f t="shared" si="9"/>
        <v>2953.7037037037035</v>
      </c>
      <c r="P6" s="15">
        <f t="shared" si="10"/>
        <v>6</v>
      </c>
      <c r="Q6" s="16">
        <v>0</v>
      </c>
      <c r="R6" s="16">
        <v>12</v>
      </c>
      <c r="S6" s="16">
        <v>8</v>
      </c>
    </row>
    <row r="7" spans="1:19" ht="25.5" customHeight="1">
      <c r="A7" s="15">
        <f t="shared" si="0"/>
        <v>15</v>
      </c>
      <c r="B7" s="36" t="s">
        <v>46</v>
      </c>
      <c r="C7" s="60" t="s">
        <v>47</v>
      </c>
      <c r="D7" s="13">
        <v>420</v>
      </c>
      <c r="E7" s="14">
        <f t="shared" si="1"/>
        <v>740.7407407407406</v>
      </c>
      <c r="F7" s="15">
        <f t="shared" si="2"/>
        <v>22</v>
      </c>
      <c r="G7" s="13">
        <v>69</v>
      </c>
      <c r="H7" s="14">
        <f t="shared" si="3"/>
        <v>959.2592592592592</v>
      </c>
      <c r="I7" s="15">
        <f t="shared" si="4"/>
        <v>9</v>
      </c>
      <c r="J7" s="14">
        <f t="shared" si="5"/>
        <v>1700</v>
      </c>
      <c r="K7" s="15">
        <f t="shared" si="6"/>
        <v>16</v>
      </c>
      <c r="L7" s="21">
        <v>85</v>
      </c>
      <c r="M7" s="14">
        <f t="shared" si="7"/>
        <v>932.5396825396825</v>
      </c>
      <c r="N7" s="15">
        <f t="shared" si="8"/>
        <v>16</v>
      </c>
      <c r="O7" s="14">
        <f t="shared" si="9"/>
        <v>2632.5396825396824</v>
      </c>
      <c r="P7" s="15">
        <f t="shared" si="10"/>
        <v>15</v>
      </c>
      <c r="Q7" s="16">
        <v>66</v>
      </c>
      <c r="R7" s="16">
        <v>15</v>
      </c>
      <c r="S7" s="16">
        <v>12</v>
      </c>
    </row>
    <row r="8" spans="1:19" ht="25.5" customHeight="1">
      <c r="A8" s="15">
        <f t="shared" si="0"/>
        <v>1</v>
      </c>
      <c r="B8" s="59" t="s">
        <v>48</v>
      </c>
      <c r="C8" s="60" t="s">
        <v>47</v>
      </c>
      <c r="D8" s="13">
        <v>0</v>
      </c>
      <c r="E8" s="14">
        <f t="shared" si="1"/>
        <v>1000</v>
      </c>
      <c r="F8" s="15">
        <f t="shared" si="2"/>
        <v>1</v>
      </c>
      <c r="G8" s="13">
        <v>60</v>
      </c>
      <c r="H8" s="14">
        <f t="shared" si="3"/>
        <v>967.5925925925926</v>
      </c>
      <c r="I8" s="15">
        <f t="shared" si="4"/>
        <v>4</v>
      </c>
      <c r="J8" s="14">
        <f t="shared" si="5"/>
        <v>1967.5925925925926</v>
      </c>
      <c r="K8" s="15">
        <f t="shared" si="6"/>
        <v>1</v>
      </c>
      <c r="L8" s="13">
        <v>0</v>
      </c>
      <c r="M8" s="14">
        <f t="shared" si="7"/>
        <v>1000</v>
      </c>
      <c r="N8" s="15">
        <f t="shared" si="8"/>
        <v>1</v>
      </c>
      <c r="O8" s="14">
        <f t="shared" si="9"/>
        <v>2967.5925925925926</v>
      </c>
      <c r="P8" s="15">
        <f t="shared" si="10"/>
        <v>1</v>
      </c>
      <c r="Q8" s="16">
        <v>3</v>
      </c>
      <c r="R8" s="16">
        <v>18</v>
      </c>
      <c r="S8" s="16">
        <v>11</v>
      </c>
    </row>
    <row r="9" spans="1:19" ht="25.5" customHeight="1">
      <c r="A9" s="15">
        <f t="shared" si="0"/>
        <v>26</v>
      </c>
      <c r="B9" s="36" t="s">
        <v>112</v>
      </c>
      <c r="C9" s="60" t="s">
        <v>77</v>
      </c>
      <c r="D9" s="13">
        <v>835</v>
      </c>
      <c r="E9" s="14">
        <f t="shared" si="1"/>
        <v>484.5679012345679</v>
      </c>
      <c r="F9" s="15">
        <f t="shared" si="2"/>
        <v>27</v>
      </c>
      <c r="G9" s="13">
        <v>574</v>
      </c>
      <c r="H9" s="14">
        <f t="shared" si="3"/>
        <v>491.6666666666667</v>
      </c>
      <c r="I9" s="15">
        <f t="shared" si="4"/>
        <v>25</v>
      </c>
      <c r="J9" s="14">
        <f t="shared" si="5"/>
        <v>976.2345679012346</v>
      </c>
      <c r="K9" s="15">
        <f t="shared" si="6"/>
        <v>27</v>
      </c>
      <c r="L9" s="21">
        <v>445</v>
      </c>
      <c r="M9" s="14">
        <f t="shared" si="7"/>
        <v>646.8253968253968</v>
      </c>
      <c r="N9" s="15">
        <f t="shared" si="8"/>
        <v>26</v>
      </c>
      <c r="O9" s="14">
        <f t="shared" si="9"/>
        <v>1623.0599647266313</v>
      </c>
      <c r="P9" s="15">
        <f t="shared" si="10"/>
        <v>26</v>
      </c>
      <c r="Q9" s="16">
        <v>81</v>
      </c>
      <c r="R9" s="16">
        <v>21</v>
      </c>
      <c r="S9" s="16">
        <v>27</v>
      </c>
    </row>
    <row r="10" spans="1:19" ht="25.5" customHeight="1">
      <c r="A10" s="15">
        <f t="shared" si="0"/>
        <v>20</v>
      </c>
      <c r="B10" s="36" t="s">
        <v>81</v>
      </c>
      <c r="C10" s="60" t="s">
        <v>82</v>
      </c>
      <c r="D10" s="13">
        <v>675</v>
      </c>
      <c r="E10" s="14">
        <f t="shared" si="1"/>
        <v>583.3333333333333</v>
      </c>
      <c r="F10" s="15">
        <f t="shared" si="2"/>
        <v>24</v>
      </c>
      <c r="G10" s="13">
        <v>68</v>
      </c>
      <c r="H10" s="14">
        <f t="shared" si="3"/>
        <v>960.1851851851852</v>
      </c>
      <c r="I10" s="15">
        <f t="shared" si="4"/>
        <v>7</v>
      </c>
      <c r="J10" s="14">
        <f t="shared" si="5"/>
        <v>1543.5185185185185</v>
      </c>
      <c r="K10" s="15">
        <f t="shared" si="6"/>
        <v>19</v>
      </c>
      <c r="L10" s="21">
        <v>205</v>
      </c>
      <c r="M10" s="14">
        <f t="shared" si="7"/>
        <v>837.3015873015872</v>
      </c>
      <c r="N10" s="15">
        <f t="shared" si="8"/>
        <v>19</v>
      </c>
      <c r="O10" s="14">
        <f t="shared" si="9"/>
        <v>2380.8201058201057</v>
      </c>
      <c r="P10" s="15">
        <f t="shared" si="10"/>
        <v>20</v>
      </c>
      <c r="Q10" s="16">
        <v>72</v>
      </c>
      <c r="R10" s="16">
        <v>24</v>
      </c>
      <c r="S10" s="16">
        <v>26</v>
      </c>
    </row>
    <row r="11" spans="1:19" ht="25.5" customHeight="1">
      <c r="A11" s="15">
        <f t="shared" si="0"/>
        <v>25</v>
      </c>
      <c r="B11" s="36" t="s">
        <v>50</v>
      </c>
      <c r="C11" s="60" t="s">
        <v>51</v>
      </c>
      <c r="D11" s="13">
        <v>70</v>
      </c>
      <c r="E11" s="14">
        <f t="shared" si="1"/>
        <v>956.7901234567901</v>
      </c>
      <c r="F11" s="15">
        <f t="shared" si="2"/>
        <v>10</v>
      </c>
      <c r="G11" s="13">
        <v>800</v>
      </c>
      <c r="H11" s="14">
        <f t="shared" si="3"/>
        <v>282.4074074074074</v>
      </c>
      <c r="I11" s="15">
        <f t="shared" si="4"/>
        <v>27</v>
      </c>
      <c r="J11" s="14">
        <f t="shared" si="5"/>
        <v>1239.1975308641975</v>
      </c>
      <c r="K11" s="15">
        <f t="shared" si="6"/>
        <v>25</v>
      </c>
      <c r="L11" s="21">
        <v>297</v>
      </c>
      <c r="M11" s="14">
        <f t="shared" si="7"/>
        <v>764.2857142857142</v>
      </c>
      <c r="N11" s="15">
        <f t="shared" si="8"/>
        <v>21</v>
      </c>
      <c r="O11" s="14">
        <f t="shared" si="9"/>
        <v>2003.4832451499117</v>
      </c>
      <c r="P11" s="15">
        <f t="shared" si="10"/>
        <v>25</v>
      </c>
      <c r="Q11" s="16">
        <v>27</v>
      </c>
      <c r="R11" s="16">
        <v>27</v>
      </c>
      <c r="S11" s="16">
        <v>19</v>
      </c>
    </row>
    <row r="12" spans="1:19" ht="25.5" customHeight="1">
      <c r="A12" s="15">
        <f t="shared" si="0"/>
        <v>7</v>
      </c>
      <c r="B12" s="36" t="s">
        <v>52</v>
      </c>
      <c r="C12" s="60" t="s">
        <v>51</v>
      </c>
      <c r="D12" s="13">
        <v>46</v>
      </c>
      <c r="E12" s="14">
        <f t="shared" si="1"/>
        <v>971.6049382716049</v>
      </c>
      <c r="F12" s="15">
        <f t="shared" si="2"/>
        <v>8</v>
      </c>
      <c r="G12" s="13">
        <v>44</v>
      </c>
      <c r="H12" s="14">
        <f t="shared" si="3"/>
        <v>982.4074074074074</v>
      </c>
      <c r="I12" s="15">
        <f t="shared" si="4"/>
        <v>2</v>
      </c>
      <c r="J12" s="14">
        <f t="shared" si="5"/>
        <v>1954.0123456790122</v>
      </c>
      <c r="K12" s="15">
        <f t="shared" si="6"/>
        <v>6</v>
      </c>
      <c r="L12" s="14">
        <v>28</v>
      </c>
      <c r="M12" s="14">
        <f t="shared" si="7"/>
        <v>977.7777777777777</v>
      </c>
      <c r="N12" s="15">
        <f t="shared" si="8"/>
        <v>15</v>
      </c>
      <c r="O12" s="14">
        <f t="shared" si="9"/>
        <v>2931.79012345679</v>
      </c>
      <c r="P12" s="15">
        <f t="shared" si="10"/>
        <v>7</v>
      </c>
      <c r="Q12" s="16">
        <v>21</v>
      </c>
      <c r="R12" s="16">
        <v>30</v>
      </c>
      <c r="S12" s="16">
        <v>20</v>
      </c>
    </row>
    <row r="13" spans="1:19" ht="25.5" customHeight="1">
      <c r="A13" s="15">
        <f t="shared" si="0"/>
        <v>9</v>
      </c>
      <c r="B13" s="36" t="s">
        <v>83</v>
      </c>
      <c r="C13" s="60" t="s">
        <v>79</v>
      </c>
      <c r="D13" s="13">
        <v>25</v>
      </c>
      <c r="E13" s="14">
        <f t="shared" si="1"/>
        <v>984.5679012345679</v>
      </c>
      <c r="F13" s="15">
        <f t="shared" si="2"/>
        <v>5</v>
      </c>
      <c r="G13" s="13">
        <v>90</v>
      </c>
      <c r="H13" s="14">
        <f t="shared" si="3"/>
        <v>939.8148148148148</v>
      </c>
      <c r="I13" s="15">
        <f t="shared" si="4"/>
        <v>16</v>
      </c>
      <c r="J13" s="14">
        <f t="shared" si="5"/>
        <v>1924.3827160493827</v>
      </c>
      <c r="K13" s="15">
        <f t="shared" si="6"/>
        <v>9</v>
      </c>
      <c r="L13" s="21">
        <v>0</v>
      </c>
      <c r="M13" s="14">
        <f t="shared" si="7"/>
        <v>1000</v>
      </c>
      <c r="N13" s="15">
        <f t="shared" si="8"/>
        <v>1</v>
      </c>
      <c r="O13" s="14">
        <f t="shared" si="9"/>
        <v>2924.382716049383</v>
      </c>
      <c r="P13" s="15">
        <f t="shared" si="10"/>
        <v>9</v>
      </c>
      <c r="Q13" s="16">
        <v>12</v>
      </c>
      <c r="R13" s="16">
        <v>33</v>
      </c>
      <c r="S13" s="16">
        <v>21</v>
      </c>
    </row>
    <row r="14" spans="1:19" ht="25.5" customHeight="1">
      <c r="A14" s="15">
        <f t="shared" si="0"/>
        <v>14</v>
      </c>
      <c r="B14" s="36" t="s">
        <v>78</v>
      </c>
      <c r="C14" s="60" t="s">
        <v>79</v>
      </c>
      <c r="D14" s="13">
        <v>187</v>
      </c>
      <c r="E14" s="14">
        <f t="shared" si="1"/>
        <v>884.5679012345679</v>
      </c>
      <c r="F14" s="15">
        <f t="shared" si="2"/>
        <v>17</v>
      </c>
      <c r="G14" s="13">
        <v>278</v>
      </c>
      <c r="H14" s="14">
        <f t="shared" si="3"/>
        <v>765.7407407407408</v>
      </c>
      <c r="I14" s="15">
        <f t="shared" si="4"/>
        <v>21</v>
      </c>
      <c r="J14" s="14">
        <f t="shared" si="5"/>
        <v>1650.3086419753085</v>
      </c>
      <c r="K14" s="15">
        <f t="shared" si="6"/>
        <v>18</v>
      </c>
      <c r="L14" s="21">
        <v>13</v>
      </c>
      <c r="M14" s="14">
        <f t="shared" si="7"/>
        <v>989.6825396825396</v>
      </c>
      <c r="N14" s="15">
        <f t="shared" si="8"/>
        <v>13</v>
      </c>
      <c r="O14" s="14">
        <f t="shared" si="9"/>
        <v>2639.9911816578483</v>
      </c>
      <c r="P14" s="15">
        <f t="shared" si="10"/>
        <v>14</v>
      </c>
      <c r="Q14" s="16">
        <v>51</v>
      </c>
      <c r="R14" s="16">
        <v>36</v>
      </c>
      <c r="S14" s="16">
        <v>23</v>
      </c>
    </row>
    <row r="15" spans="1:19" ht="25.5" customHeight="1">
      <c r="A15" s="15">
        <f t="shared" si="0"/>
        <v>11</v>
      </c>
      <c r="B15" s="36" t="s">
        <v>105</v>
      </c>
      <c r="C15" s="60" t="s">
        <v>106</v>
      </c>
      <c r="D15" s="13">
        <v>295</v>
      </c>
      <c r="E15" s="14">
        <f t="shared" si="1"/>
        <v>817.9012345679012</v>
      </c>
      <c r="F15" s="15">
        <f t="shared" si="2"/>
        <v>18</v>
      </c>
      <c r="G15" s="13">
        <v>111</v>
      </c>
      <c r="H15" s="14">
        <f t="shared" si="3"/>
        <v>920.3703703703703</v>
      </c>
      <c r="I15" s="15">
        <f t="shared" si="4"/>
        <v>17</v>
      </c>
      <c r="J15" s="14">
        <f t="shared" si="5"/>
        <v>1738.2716049382716</v>
      </c>
      <c r="K15" s="15">
        <f t="shared" si="6"/>
        <v>15</v>
      </c>
      <c r="L15" s="21">
        <v>0</v>
      </c>
      <c r="M15" s="14">
        <f t="shared" si="7"/>
        <v>1000</v>
      </c>
      <c r="N15" s="15">
        <f t="shared" si="8"/>
        <v>1</v>
      </c>
      <c r="O15" s="14">
        <f t="shared" si="9"/>
        <v>2738.2716049382716</v>
      </c>
      <c r="P15" s="15">
        <f t="shared" si="10"/>
        <v>11</v>
      </c>
      <c r="Q15" s="16">
        <v>57</v>
      </c>
      <c r="R15" s="16">
        <v>39</v>
      </c>
      <c r="S15" s="16">
        <v>24</v>
      </c>
    </row>
    <row r="16" spans="1:19" ht="25.5" customHeight="1">
      <c r="A16" s="15">
        <f t="shared" si="0"/>
        <v>19</v>
      </c>
      <c r="B16" s="36" t="s">
        <v>102</v>
      </c>
      <c r="C16" s="60" t="s">
        <v>103</v>
      </c>
      <c r="D16" s="13">
        <v>397</v>
      </c>
      <c r="E16" s="14">
        <f t="shared" si="1"/>
        <v>754.9382716049382</v>
      </c>
      <c r="F16" s="15">
        <f t="shared" si="2"/>
        <v>21</v>
      </c>
      <c r="G16" s="13">
        <v>400</v>
      </c>
      <c r="H16" s="14">
        <f t="shared" si="3"/>
        <v>652.7777777777778</v>
      </c>
      <c r="I16" s="15">
        <f t="shared" si="4"/>
        <v>22</v>
      </c>
      <c r="J16" s="14">
        <f t="shared" si="5"/>
        <v>1407.716049382716</v>
      </c>
      <c r="K16" s="15">
        <f t="shared" si="6"/>
        <v>22</v>
      </c>
      <c r="L16" s="21">
        <v>7</v>
      </c>
      <c r="M16" s="14">
        <f t="shared" si="7"/>
        <v>994.4444444444443</v>
      </c>
      <c r="N16" s="15">
        <f t="shared" si="8"/>
        <v>12</v>
      </c>
      <c r="O16" s="14">
        <f t="shared" si="9"/>
        <v>2402.1604938271603</v>
      </c>
      <c r="P16" s="15">
        <f t="shared" si="10"/>
        <v>19</v>
      </c>
      <c r="Q16" s="16">
        <v>63</v>
      </c>
      <c r="R16" s="16">
        <v>42</v>
      </c>
      <c r="S16" s="16">
        <v>25</v>
      </c>
    </row>
    <row r="17" spans="1:19" ht="25.5" customHeight="1">
      <c r="A17" s="15">
        <f t="shared" si="0"/>
        <v>8</v>
      </c>
      <c r="B17" s="59" t="s">
        <v>40</v>
      </c>
      <c r="C17" s="59" t="s">
        <v>41</v>
      </c>
      <c r="D17" s="13">
        <v>39</v>
      </c>
      <c r="E17" s="14">
        <f t="shared" si="1"/>
        <v>975.9259259259259</v>
      </c>
      <c r="F17" s="15">
        <f t="shared" si="2"/>
        <v>7</v>
      </c>
      <c r="G17" s="13">
        <v>77</v>
      </c>
      <c r="H17" s="14">
        <f t="shared" si="3"/>
        <v>951.8518518518518</v>
      </c>
      <c r="I17" s="15">
        <f t="shared" si="4"/>
        <v>12</v>
      </c>
      <c r="J17" s="14">
        <f t="shared" si="5"/>
        <v>1927.7777777777778</v>
      </c>
      <c r="K17" s="15">
        <f t="shared" si="6"/>
        <v>8</v>
      </c>
      <c r="L17" s="21">
        <v>0</v>
      </c>
      <c r="M17" s="14">
        <f t="shared" si="7"/>
        <v>1000</v>
      </c>
      <c r="N17" s="15">
        <f t="shared" si="8"/>
        <v>1</v>
      </c>
      <c r="O17" s="14">
        <f t="shared" si="9"/>
        <v>2927.777777777778</v>
      </c>
      <c r="P17" s="15">
        <f t="shared" si="10"/>
        <v>8</v>
      </c>
      <c r="Q17" s="16">
        <v>18</v>
      </c>
      <c r="R17" s="16">
        <v>45</v>
      </c>
      <c r="S17" s="16">
        <v>16</v>
      </c>
    </row>
    <row r="18" spans="1:19" ht="25.5" customHeight="1">
      <c r="A18" s="15">
        <f t="shared" si="0"/>
        <v>18</v>
      </c>
      <c r="B18" s="59" t="s">
        <v>96</v>
      </c>
      <c r="C18" s="59" t="s">
        <v>41</v>
      </c>
      <c r="D18" s="13">
        <v>295</v>
      </c>
      <c r="E18" s="14">
        <f t="shared" si="1"/>
        <v>817.9012345679012</v>
      </c>
      <c r="F18" s="15">
        <f t="shared" si="2"/>
        <v>18</v>
      </c>
      <c r="G18" s="13">
        <v>83</v>
      </c>
      <c r="H18" s="14">
        <f t="shared" si="3"/>
        <v>946.2962962962963</v>
      </c>
      <c r="I18" s="15">
        <f t="shared" si="4"/>
        <v>13</v>
      </c>
      <c r="J18" s="14">
        <f t="shared" si="5"/>
        <v>1764.1975308641975</v>
      </c>
      <c r="K18" s="15">
        <f t="shared" si="6"/>
        <v>14</v>
      </c>
      <c r="L18" s="21">
        <v>305</v>
      </c>
      <c r="M18" s="14">
        <f t="shared" si="7"/>
        <v>757.936507936508</v>
      </c>
      <c r="N18" s="15">
        <f t="shared" si="8"/>
        <v>23</v>
      </c>
      <c r="O18" s="14">
        <f t="shared" si="9"/>
        <v>2522.1340388007056</v>
      </c>
      <c r="P18" s="15">
        <f t="shared" si="10"/>
        <v>18</v>
      </c>
      <c r="Q18" s="16">
        <v>54</v>
      </c>
      <c r="R18" s="16">
        <v>48</v>
      </c>
      <c r="S18" s="16">
        <v>15</v>
      </c>
    </row>
    <row r="19" spans="1:19" ht="25.5" customHeight="1">
      <c r="A19" s="15">
        <f t="shared" si="0"/>
        <v>12</v>
      </c>
      <c r="B19" s="36" t="s">
        <v>88</v>
      </c>
      <c r="C19" s="60" t="s">
        <v>85</v>
      </c>
      <c r="D19" s="13">
        <v>185</v>
      </c>
      <c r="E19" s="14">
        <f t="shared" si="1"/>
        <v>885.8024691358024</v>
      </c>
      <c r="F19" s="15">
        <f t="shared" si="2"/>
        <v>16</v>
      </c>
      <c r="G19" s="13">
        <v>87</v>
      </c>
      <c r="H19" s="14">
        <f t="shared" si="3"/>
        <v>942.5925925925926</v>
      </c>
      <c r="I19" s="15">
        <f t="shared" si="4"/>
        <v>14</v>
      </c>
      <c r="J19" s="14">
        <f t="shared" si="5"/>
        <v>1828.395061728395</v>
      </c>
      <c r="K19" s="15">
        <f t="shared" si="6"/>
        <v>12</v>
      </c>
      <c r="L19" s="13">
        <v>146</v>
      </c>
      <c r="M19" s="14">
        <f t="shared" si="7"/>
        <v>884.1269841269841</v>
      </c>
      <c r="N19" s="15">
        <f t="shared" si="8"/>
        <v>17</v>
      </c>
      <c r="O19" s="14">
        <f t="shared" si="9"/>
        <v>2712.522045855379</v>
      </c>
      <c r="P19" s="15">
        <f t="shared" si="10"/>
        <v>12</v>
      </c>
      <c r="Q19" s="16">
        <v>48</v>
      </c>
      <c r="R19" s="16">
        <v>51</v>
      </c>
      <c r="S19" s="16">
        <v>9</v>
      </c>
    </row>
    <row r="20" spans="1:19" ht="25.5" customHeight="1">
      <c r="A20" s="15">
        <f t="shared" si="0"/>
        <v>5</v>
      </c>
      <c r="B20" s="36" t="s">
        <v>87</v>
      </c>
      <c r="C20" s="60" t="s">
        <v>85</v>
      </c>
      <c r="D20" s="13">
        <v>60</v>
      </c>
      <c r="E20" s="14">
        <f t="shared" si="1"/>
        <v>962.9629629629629</v>
      </c>
      <c r="F20" s="15">
        <f t="shared" si="2"/>
        <v>9</v>
      </c>
      <c r="G20" s="13">
        <v>25</v>
      </c>
      <c r="H20" s="14">
        <f t="shared" si="3"/>
        <v>1000</v>
      </c>
      <c r="I20" s="15">
        <f t="shared" si="4"/>
        <v>1</v>
      </c>
      <c r="J20" s="14">
        <f t="shared" si="5"/>
        <v>1962.962962962963</v>
      </c>
      <c r="K20" s="15">
        <f t="shared" si="6"/>
        <v>3</v>
      </c>
      <c r="L20" s="13">
        <v>5</v>
      </c>
      <c r="M20" s="14">
        <f t="shared" si="7"/>
        <v>996.031746031746</v>
      </c>
      <c r="N20" s="15">
        <f t="shared" si="8"/>
        <v>11</v>
      </c>
      <c r="O20" s="14">
        <f t="shared" si="9"/>
        <v>2958.994708994709</v>
      </c>
      <c r="P20" s="15">
        <f t="shared" si="10"/>
        <v>5</v>
      </c>
      <c r="Q20" s="16">
        <v>24</v>
      </c>
      <c r="R20" s="16">
        <v>54</v>
      </c>
      <c r="S20" s="16">
        <v>10</v>
      </c>
    </row>
    <row r="21" spans="1:19" ht="25.5" customHeight="1">
      <c r="A21" s="15">
        <f t="shared" si="0"/>
        <v>2</v>
      </c>
      <c r="B21" s="36" t="s">
        <v>37</v>
      </c>
      <c r="C21" s="36" t="s">
        <v>35</v>
      </c>
      <c r="D21" s="13">
        <v>7</v>
      </c>
      <c r="E21" s="14">
        <f t="shared" si="1"/>
        <v>995.679012345679</v>
      </c>
      <c r="F21" s="15">
        <f t="shared" si="2"/>
        <v>4</v>
      </c>
      <c r="G21" s="13">
        <v>60</v>
      </c>
      <c r="H21" s="14">
        <f t="shared" si="3"/>
        <v>967.5925925925926</v>
      </c>
      <c r="I21" s="15">
        <f t="shared" si="4"/>
        <v>4</v>
      </c>
      <c r="J21" s="14">
        <f t="shared" si="5"/>
        <v>1963.2716049382716</v>
      </c>
      <c r="K21" s="15">
        <f t="shared" si="6"/>
        <v>2</v>
      </c>
      <c r="L21" s="13">
        <v>0</v>
      </c>
      <c r="M21" s="14">
        <f t="shared" si="7"/>
        <v>1000</v>
      </c>
      <c r="N21" s="15">
        <f t="shared" si="8"/>
        <v>1</v>
      </c>
      <c r="O21" s="14">
        <f t="shared" si="9"/>
        <v>2963.2716049382716</v>
      </c>
      <c r="P21" s="15">
        <f t="shared" si="10"/>
        <v>2</v>
      </c>
      <c r="Q21" s="16">
        <v>9</v>
      </c>
      <c r="R21" s="16">
        <v>57</v>
      </c>
      <c r="S21" s="16">
        <v>1</v>
      </c>
    </row>
    <row r="22" spans="1:19" ht="25.5" customHeight="1">
      <c r="A22" s="15">
        <f t="shared" si="0"/>
        <v>4</v>
      </c>
      <c r="B22" s="59" t="s">
        <v>36</v>
      </c>
      <c r="C22" s="36" t="s">
        <v>35</v>
      </c>
      <c r="D22" s="13">
        <v>28</v>
      </c>
      <c r="E22" s="14">
        <f t="shared" si="1"/>
        <v>982.716049382716</v>
      </c>
      <c r="F22" s="15">
        <f t="shared" si="2"/>
        <v>6</v>
      </c>
      <c r="G22" s="13">
        <v>50</v>
      </c>
      <c r="H22" s="14">
        <f t="shared" si="3"/>
        <v>976.8518518518518</v>
      </c>
      <c r="I22" s="15">
        <f t="shared" si="4"/>
        <v>3</v>
      </c>
      <c r="J22" s="14">
        <f t="shared" si="5"/>
        <v>1959.567901234568</v>
      </c>
      <c r="K22" s="15">
        <f t="shared" si="6"/>
        <v>5</v>
      </c>
      <c r="L22" s="21">
        <v>0</v>
      </c>
      <c r="M22" s="14">
        <f t="shared" si="7"/>
        <v>1000</v>
      </c>
      <c r="N22" s="15">
        <f t="shared" si="8"/>
        <v>1</v>
      </c>
      <c r="O22" s="14">
        <f t="shared" si="9"/>
        <v>2959.567901234568</v>
      </c>
      <c r="P22" s="15">
        <f t="shared" si="10"/>
        <v>4</v>
      </c>
      <c r="Q22" s="16">
        <v>15</v>
      </c>
      <c r="R22" s="16">
        <v>60</v>
      </c>
      <c r="S22" s="16">
        <v>2</v>
      </c>
    </row>
    <row r="23" spans="1:19" ht="25.5" customHeight="1">
      <c r="A23" s="15">
        <f t="shared" si="0"/>
        <v>3</v>
      </c>
      <c r="B23" s="36" t="s">
        <v>108</v>
      </c>
      <c r="C23" s="60" t="s">
        <v>49</v>
      </c>
      <c r="D23" s="13">
        <v>5</v>
      </c>
      <c r="E23" s="14">
        <f t="shared" si="1"/>
        <v>996.9135802469135</v>
      </c>
      <c r="F23" s="15">
        <f t="shared" si="2"/>
        <v>3</v>
      </c>
      <c r="G23" s="13">
        <v>63</v>
      </c>
      <c r="H23" s="14">
        <f t="shared" si="3"/>
        <v>964.8148148148148</v>
      </c>
      <c r="I23" s="15">
        <f t="shared" si="4"/>
        <v>6</v>
      </c>
      <c r="J23" s="14">
        <f t="shared" si="5"/>
        <v>1961.7283950617284</v>
      </c>
      <c r="K23" s="15">
        <f t="shared" si="6"/>
        <v>4</v>
      </c>
      <c r="L23" s="21">
        <v>0</v>
      </c>
      <c r="M23" s="14">
        <f t="shared" si="7"/>
        <v>1000</v>
      </c>
      <c r="N23" s="15">
        <f t="shared" si="8"/>
        <v>1</v>
      </c>
      <c r="O23" s="14">
        <f t="shared" si="9"/>
        <v>2961.7283950617284</v>
      </c>
      <c r="P23" s="15">
        <f t="shared" si="10"/>
        <v>3</v>
      </c>
      <c r="Q23" s="16">
        <v>6</v>
      </c>
      <c r="R23" s="16">
        <v>63</v>
      </c>
      <c r="S23" s="16">
        <v>13</v>
      </c>
    </row>
    <row r="24" spans="1:19" ht="25.5" customHeight="1">
      <c r="A24" s="15">
        <f t="shared" si="0"/>
        <v>16</v>
      </c>
      <c r="B24" s="36" t="s">
        <v>80</v>
      </c>
      <c r="C24" s="60" t="s">
        <v>49</v>
      </c>
      <c r="D24" s="13">
        <v>70</v>
      </c>
      <c r="E24" s="14">
        <f t="shared" si="1"/>
        <v>956.7901234567901</v>
      </c>
      <c r="F24" s="15">
        <f t="shared" si="2"/>
        <v>10</v>
      </c>
      <c r="G24" s="13">
        <v>208</v>
      </c>
      <c r="H24" s="14">
        <f t="shared" si="3"/>
        <v>830.5555555555555</v>
      </c>
      <c r="I24" s="15">
        <f t="shared" si="4"/>
        <v>19</v>
      </c>
      <c r="J24" s="14">
        <f t="shared" si="5"/>
        <v>1787.3456790123455</v>
      </c>
      <c r="K24" s="15">
        <f t="shared" si="6"/>
        <v>13</v>
      </c>
      <c r="L24" s="21">
        <v>205</v>
      </c>
      <c r="M24" s="14">
        <f t="shared" si="7"/>
        <v>837.3015873015872</v>
      </c>
      <c r="N24" s="15">
        <f t="shared" si="8"/>
        <v>19</v>
      </c>
      <c r="O24" s="14">
        <f t="shared" si="9"/>
        <v>2624.647266313933</v>
      </c>
      <c r="P24" s="15">
        <f t="shared" si="10"/>
        <v>16</v>
      </c>
      <c r="Q24" s="16">
        <v>30</v>
      </c>
      <c r="R24" s="16">
        <v>66</v>
      </c>
      <c r="S24" s="16">
        <v>14</v>
      </c>
    </row>
    <row r="25" spans="1:19" ht="25.5" customHeight="1">
      <c r="A25" s="15">
        <f t="shared" si="0"/>
        <v>10</v>
      </c>
      <c r="B25" s="59" t="s">
        <v>101</v>
      </c>
      <c r="C25" s="59" t="s">
        <v>42</v>
      </c>
      <c r="D25" s="13">
        <v>83</v>
      </c>
      <c r="E25" s="14">
        <f t="shared" si="1"/>
        <v>948.7654320987654</v>
      </c>
      <c r="F25" s="15">
        <f t="shared" si="2"/>
        <v>12</v>
      </c>
      <c r="G25" s="13">
        <v>75</v>
      </c>
      <c r="H25" s="14">
        <f t="shared" si="3"/>
        <v>953.7037037037037</v>
      </c>
      <c r="I25" s="15">
        <f t="shared" si="4"/>
        <v>10</v>
      </c>
      <c r="J25" s="14">
        <f t="shared" si="5"/>
        <v>1902.469135802469</v>
      </c>
      <c r="K25" s="15">
        <f t="shared" si="6"/>
        <v>10</v>
      </c>
      <c r="L25" s="21">
        <v>2</v>
      </c>
      <c r="M25" s="14">
        <f t="shared" si="7"/>
        <v>998.4126984126983</v>
      </c>
      <c r="N25" s="15">
        <f t="shared" si="8"/>
        <v>10</v>
      </c>
      <c r="O25" s="14">
        <f t="shared" si="9"/>
        <v>2900.881834215167</v>
      </c>
      <c r="P25" s="15">
        <f t="shared" si="10"/>
        <v>10</v>
      </c>
      <c r="Q25" s="16">
        <v>36</v>
      </c>
      <c r="R25" s="16">
        <v>69</v>
      </c>
      <c r="S25" s="16">
        <v>17</v>
      </c>
    </row>
    <row r="26" spans="1:19" ht="25.5" customHeight="1">
      <c r="A26" s="15">
        <f t="shared" si="0"/>
        <v>23</v>
      </c>
      <c r="B26" s="59" t="s">
        <v>100</v>
      </c>
      <c r="C26" s="59" t="s">
        <v>42</v>
      </c>
      <c r="D26" s="13">
        <v>100</v>
      </c>
      <c r="E26" s="14">
        <f t="shared" si="1"/>
        <v>938.2716049382716</v>
      </c>
      <c r="F26" s="15">
        <f t="shared" si="2"/>
        <v>13</v>
      </c>
      <c r="G26" s="13">
        <v>684</v>
      </c>
      <c r="H26" s="14">
        <f t="shared" si="3"/>
        <v>389.81481481481484</v>
      </c>
      <c r="I26" s="15">
        <f t="shared" si="4"/>
        <v>26</v>
      </c>
      <c r="J26" s="14">
        <f t="shared" si="5"/>
        <v>1328.0864197530864</v>
      </c>
      <c r="K26" s="15">
        <f t="shared" si="6"/>
        <v>23</v>
      </c>
      <c r="L26" s="21">
        <v>170</v>
      </c>
      <c r="M26" s="14">
        <f t="shared" si="7"/>
        <v>865.0793650793651</v>
      </c>
      <c r="N26" s="15">
        <f t="shared" si="8"/>
        <v>18</v>
      </c>
      <c r="O26" s="14">
        <f t="shared" si="9"/>
        <v>2193.165784832451</v>
      </c>
      <c r="P26" s="15">
        <f t="shared" si="10"/>
        <v>23</v>
      </c>
      <c r="Q26" s="16">
        <v>39</v>
      </c>
      <c r="R26" s="16">
        <v>72</v>
      </c>
      <c r="S26" s="16">
        <v>18</v>
      </c>
    </row>
    <row r="27" spans="1:19" ht="25.5" customHeight="1">
      <c r="A27" s="15">
        <f t="shared" si="0"/>
        <v>22</v>
      </c>
      <c r="B27" s="36" t="s">
        <v>84</v>
      </c>
      <c r="C27" s="60" t="s">
        <v>79</v>
      </c>
      <c r="D27" s="13">
        <v>120</v>
      </c>
      <c r="E27" s="14">
        <f t="shared" si="1"/>
        <v>925.9259259259259</v>
      </c>
      <c r="F27" s="15">
        <f t="shared" si="2"/>
        <v>14</v>
      </c>
      <c r="G27" s="13">
        <v>445</v>
      </c>
      <c r="H27" s="14">
        <f t="shared" si="3"/>
        <v>611.1111111111111</v>
      </c>
      <c r="I27" s="15">
        <f t="shared" si="4"/>
        <v>23</v>
      </c>
      <c r="J27" s="14">
        <f t="shared" si="5"/>
        <v>1537.037037037037</v>
      </c>
      <c r="K27" s="15">
        <f t="shared" si="6"/>
        <v>20</v>
      </c>
      <c r="L27" s="13">
        <v>417</v>
      </c>
      <c r="M27" s="14">
        <f t="shared" si="7"/>
        <v>669.047619047619</v>
      </c>
      <c r="N27" s="15">
        <f t="shared" si="8"/>
        <v>24</v>
      </c>
      <c r="O27" s="14">
        <f t="shared" si="9"/>
        <v>2206.0846560846558</v>
      </c>
      <c r="P27" s="15">
        <f t="shared" si="10"/>
        <v>22</v>
      </c>
      <c r="Q27" s="16">
        <v>42</v>
      </c>
      <c r="R27" s="16">
        <v>75</v>
      </c>
      <c r="S27" s="16">
        <v>22</v>
      </c>
    </row>
    <row r="28" spans="1:19" ht="25.5" customHeight="1">
      <c r="A28" s="15">
        <f t="shared" si="0"/>
        <v>17</v>
      </c>
      <c r="B28" s="59" t="s">
        <v>113</v>
      </c>
      <c r="C28" s="36" t="s">
        <v>39</v>
      </c>
      <c r="D28" s="13">
        <v>170</v>
      </c>
      <c r="E28" s="14">
        <f t="shared" si="1"/>
        <v>895.0617283950617</v>
      </c>
      <c r="F28" s="15">
        <f t="shared" si="2"/>
        <v>15</v>
      </c>
      <c r="G28" s="13">
        <v>87</v>
      </c>
      <c r="H28" s="14">
        <f t="shared" si="3"/>
        <v>942.5925925925926</v>
      </c>
      <c r="I28" s="15">
        <f t="shared" si="4"/>
        <v>14</v>
      </c>
      <c r="J28" s="14">
        <f t="shared" si="5"/>
        <v>1837.6543209876543</v>
      </c>
      <c r="K28" s="15">
        <f t="shared" si="6"/>
        <v>11</v>
      </c>
      <c r="L28" s="21">
        <v>299</v>
      </c>
      <c r="M28" s="14">
        <f t="shared" si="7"/>
        <v>762.6984126984127</v>
      </c>
      <c r="N28" s="15">
        <f t="shared" si="8"/>
        <v>22</v>
      </c>
      <c r="O28" s="14">
        <f t="shared" si="9"/>
        <v>2600.352733686067</v>
      </c>
      <c r="P28" s="15">
        <f t="shared" si="10"/>
        <v>17</v>
      </c>
      <c r="Q28" s="16">
        <v>45</v>
      </c>
      <c r="R28" s="16">
        <v>78</v>
      </c>
      <c r="S28" s="16">
        <v>3</v>
      </c>
    </row>
    <row r="29" spans="1:21" ht="25.5" customHeight="1">
      <c r="A29" s="15">
        <f t="shared" si="0"/>
        <v>21</v>
      </c>
      <c r="B29" s="59" t="s">
        <v>38</v>
      </c>
      <c r="C29" s="36" t="s">
        <v>39</v>
      </c>
      <c r="D29" s="13">
        <v>829</v>
      </c>
      <c r="E29" s="14">
        <f t="shared" si="1"/>
        <v>488.2716049382716</v>
      </c>
      <c r="F29" s="15">
        <f t="shared" si="2"/>
        <v>26</v>
      </c>
      <c r="G29" s="13">
        <v>262</v>
      </c>
      <c r="H29" s="14">
        <f t="shared" si="3"/>
        <v>780.5555555555555</v>
      </c>
      <c r="I29" s="15">
        <f t="shared" si="4"/>
        <v>20</v>
      </c>
      <c r="J29" s="14">
        <f t="shared" si="5"/>
        <v>1268.8271604938273</v>
      </c>
      <c r="K29" s="15">
        <f t="shared" si="6"/>
        <v>24</v>
      </c>
      <c r="L29" s="21">
        <v>25</v>
      </c>
      <c r="M29" s="14">
        <f t="shared" si="7"/>
        <v>980.1587301587301</v>
      </c>
      <c r="N29" s="15">
        <f t="shared" si="8"/>
        <v>14</v>
      </c>
      <c r="O29" s="14">
        <f t="shared" si="9"/>
        <v>2248.9858906525574</v>
      </c>
      <c r="P29" s="15">
        <f t="shared" si="10"/>
        <v>21</v>
      </c>
      <c r="Q29" s="16">
        <v>78</v>
      </c>
      <c r="R29" s="16">
        <v>81</v>
      </c>
      <c r="S29" s="16">
        <v>4</v>
      </c>
      <c r="U29" s="16" t="s">
        <v>115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1" fitToWidth="1" horizontalDpi="300" verticalDpi="300" orientation="portrait" paperSize="9" scale="65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23"/>
  <sheetViews>
    <sheetView zoomScalePageLayoutView="0" workbookViewId="0" topLeftCell="B1">
      <pane ySplit="2" topLeftCell="BM13" activePane="bottomLeft" state="frozen"/>
      <selection pane="topLeft" activeCell="A1" sqref="A1"/>
      <selection pane="bottomLeft" activeCell="C18" sqref="C18"/>
    </sheetView>
  </sheetViews>
  <sheetFormatPr defaultColWidth="9.00390625" defaultRowHeight="25.5" customHeight="1"/>
  <cols>
    <col min="1" max="1" width="4.00390625" style="3" hidden="1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6.375" style="3" bestFit="1" customWidth="1"/>
    <col min="17" max="19" width="9.125" style="6" hidden="1" customWidth="1"/>
    <col min="20" max="16384" width="9.125" style="6" customWidth="1"/>
  </cols>
  <sheetData>
    <row r="1" spans="1:18" s="18" customFormat="1" ht="12.75" customHeight="1">
      <c r="A1" s="96" t="s">
        <v>0</v>
      </c>
      <c r="B1" s="98" t="s">
        <v>15</v>
      </c>
      <c r="C1" s="98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61" t="s">
        <v>3</v>
      </c>
      <c r="R1" s="61" t="s">
        <v>4</v>
      </c>
    </row>
    <row r="2" spans="1:18" s="17" customFormat="1" ht="73.5" customHeight="1" thickBot="1">
      <c r="A2" s="97"/>
      <c r="B2" s="97"/>
      <c r="C2" s="97"/>
      <c r="D2" s="24" t="s">
        <v>13</v>
      </c>
      <c r="E2" s="25" t="s">
        <v>20</v>
      </c>
      <c r="F2" s="24" t="s">
        <v>10</v>
      </c>
      <c r="G2" s="24" t="s">
        <v>13</v>
      </c>
      <c r="H2" s="25" t="s">
        <v>20</v>
      </c>
      <c r="I2" s="24" t="s">
        <v>10</v>
      </c>
      <c r="J2" s="25" t="s">
        <v>20</v>
      </c>
      <c r="K2" s="24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26" t="s">
        <v>10</v>
      </c>
      <c r="Q2" s="62"/>
      <c r="R2" s="62"/>
    </row>
    <row r="3" spans="1:19" ht="25.5" customHeight="1">
      <c r="A3" s="10">
        <f aca="true" t="shared" si="0" ref="A3:A22">I3</f>
        <v>20</v>
      </c>
      <c r="B3" s="11" t="s">
        <v>69</v>
      </c>
      <c r="C3" s="60" t="s">
        <v>44</v>
      </c>
      <c r="D3" s="12">
        <v>785</v>
      </c>
      <c r="E3" s="14">
        <f aca="true" t="shared" si="1" ref="E3:E23">IF(D3&lt;&gt;"",IF(ISNUMBER(D3),MAX(1000/TJE1*(TJE1-D3+MIN(D$1:D$65536)),1),0),"")</f>
        <v>323.33333333333337</v>
      </c>
      <c r="F3" s="15">
        <f aca="true" t="shared" si="2" ref="F3:F23">IF(E3&lt;&gt;"",RANK(E3,E$1:E$65536),"")</f>
        <v>15</v>
      </c>
      <c r="G3" s="12">
        <v>876</v>
      </c>
      <c r="H3" s="14">
        <f aca="true" t="shared" si="3" ref="H3:H23">IF(G3&lt;&gt;"",IF(ISNUMBER(G3),MAX(1000/TJE2*(TJE2-G3+MIN(G$1:G$65536)),1),0),"")</f>
        <v>140.40404040404042</v>
      </c>
      <c r="I3" s="15">
        <f aca="true" t="shared" si="4" ref="I3:I23">IF(H3&lt;&gt;"",RANK(H3,H$1:H$65536),"")</f>
        <v>20</v>
      </c>
      <c r="J3" s="14">
        <f aca="true" t="shared" si="5" ref="J3:J22">IF(H3&lt;&gt;"",E3+H3,"")</f>
        <v>463.7373737373738</v>
      </c>
      <c r="K3" s="15">
        <f aca="true" t="shared" si="6" ref="K3:K23">IF(J3&lt;&gt;"",RANK(J3,J$1:J$65536),"")</f>
        <v>19</v>
      </c>
      <c r="L3" s="21">
        <v>240</v>
      </c>
      <c r="M3" s="14">
        <f aca="true" t="shared" si="7" ref="M3:M23">IF(L3&lt;&gt;"",IF(ISNUMBER(L3),MAX(1000/TJE3*(TJE3-L3+MIN(L$1:L$65536)),0),0),"")</f>
        <v>777.7777777777778</v>
      </c>
      <c r="N3" s="15">
        <f aca="true" t="shared" si="8" ref="N3:N23">IF(M3&lt;&gt;"",RANK(M3,M$1:M$65536),"")</f>
        <v>9</v>
      </c>
      <c r="O3" s="14">
        <f aca="true" t="shared" si="9" ref="O3:O22">IF(M3&lt;&gt;"",J3+M3,"")</f>
        <v>1241.5151515151515</v>
      </c>
      <c r="P3" s="15">
        <f aca="true" t="shared" si="10" ref="P3:P23">IF(O3&lt;&gt;"",RANK(O3,O$1:O$65536),"")</f>
        <v>16</v>
      </c>
      <c r="Q3" s="63"/>
      <c r="R3" s="63">
        <v>2</v>
      </c>
      <c r="S3" s="6">
        <v>5</v>
      </c>
    </row>
    <row r="4" spans="1:19" ht="25.5" customHeight="1">
      <c r="A4" s="10">
        <f t="shared" si="0"/>
        <v>14</v>
      </c>
      <c r="B4" s="11" t="s">
        <v>68</v>
      </c>
      <c r="C4" s="60" t="s">
        <v>44</v>
      </c>
      <c r="D4" s="12">
        <v>775</v>
      </c>
      <c r="E4" s="14">
        <f t="shared" si="1"/>
        <v>334.44444444444446</v>
      </c>
      <c r="F4" s="15">
        <f t="shared" si="2"/>
        <v>14</v>
      </c>
      <c r="G4" s="12">
        <v>294</v>
      </c>
      <c r="H4" s="14">
        <f t="shared" si="3"/>
        <v>728.2828282828283</v>
      </c>
      <c r="I4" s="15">
        <f t="shared" si="4"/>
        <v>14</v>
      </c>
      <c r="J4" s="14">
        <f t="shared" si="5"/>
        <v>1062.7272727272727</v>
      </c>
      <c r="K4" s="15">
        <f t="shared" si="6"/>
        <v>13</v>
      </c>
      <c r="L4" s="21">
        <v>1090</v>
      </c>
      <c r="M4" s="14">
        <f t="shared" si="7"/>
        <v>0</v>
      </c>
      <c r="N4" s="15">
        <f t="shared" si="8"/>
        <v>19</v>
      </c>
      <c r="O4" s="14">
        <f t="shared" si="9"/>
        <v>1062.7272727272727</v>
      </c>
      <c r="P4" s="15">
        <f t="shared" si="10"/>
        <v>18</v>
      </c>
      <c r="Q4" s="63">
        <v>16</v>
      </c>
      <c r="R4" s="63">
        <v>5</v>
      </c>
      <c r="S4" s="6">
        <v>6</v>
      </c>
    </row>
    <row r="5" spans="1:19" ht="25.5" customHeight="1">
      <c r="A5" s="10">
        <f t="shared" si="0"/>
        <v>6</v>
      </c>
      <c r="B5" s="11" t="s">
        <v>91</v>
      </c>
      <c r="C5" s="60" t="s">
        <v>85</v>
      </c>
      <c r="D5" s="12">
        <v>176</v>
      </c>
      <c r="E5" s="14">
        <f t="shared" si="1"/>
        <v>1000</v>
      </c>
      <c r="F5" s="15">
        <f t="shared" si="2"/>
        <v>1</v>
      </c>
      <c r="G5" s="12">
        <v>78</v>
      </c>
      <c r="H5" s="14">
        <f t="shared" si="3"/>
        <v>946.4646464646465</v>
      </c>
      <c r="I5" s="15">
        <f t="shared" si="4"/>
        <v>6</v>
      </c>
      <c r="J5" s="14">
        <f t="shared" si="5"/>
        <v>1946.4646464646466</v>
      </c>
      <c r="K5" s="15">
        <f t="shared" si="6"/>
        <v>2</v>
      </c>
      <c r="L5" s="21">
        <v>18</v>
      </c>
      <c r="M5" s="14">
        <f t="shared" si="7"/>
        <v>983.3333333333334</v>
      </c>
      <c r="N5" s="15">
        <f t="shared" si="8"/>
        <v>6</v>
      </c>
      <c r="O5" s="14">
        <f t="shared" si="9"/>
        <v>2929.79797979798</v>
      </c>
      <c r="P5" s="15">
        <f t="shared" si="10"/>
        <v>2</v>
      </c>
      <c r="Q5" s="63">
        <v>49</v>
      </c>
      <c r="R5" s="63">
        <v>8</v>
      </c>
      <c r="S5" s="6">
        <v>10</v>
      </c>
    </row>
    <row r="6" spans="1:19" ht="25.5" customHeight="1">
      <c r="A6" s="10">
        <f t="shared" si="0"/>
        <v>10</v>
      </c>
      <c r="B6" s="11" t="s">
        <v>90</v>
      </c>
      <c r="C6" s="60" t="s">
        <v>85</v>
      </c>
      <c r="D6" s="12">
        <v>362</v>
      </c>
      <c r="E6" s="14">
        <f t="shared" si="1"/>
        <v>793.3333333333334</v>
      </c>
      <c r="F6" s="15">
        <f t="shared" si="2"/>
        <v>3</v>
      </c>
      <c r="G6" s="12">
        <v>200</v>
      </c>
      <c r="H6" s="14">
        <f t="shared" si="3"/>
        <v>823.2323232323233</v>
      </c>
      <c r="I6" s="15">
        <f t="shared" si="4"/>
        <v>10</v>
      </c>
      <c r="J6" s="14">
        <f t="shared" si="5"/>
        <v>1616.5656565656568</v>
      </c>
      <c r="K6" s="15">
        <f t="shared" si="6"/>
        <v>4</v>
      </c>
      <c r="L6" s="21">
        <v>12</v>
      </c>
      <c r="M6" s="14">
        <f t="shared" si="7"/>
        <v>988.8888888888889</v>
      </c>
      <c r="N6" s="15">
        <f t="shared" si="8"/>
        <v>5</v>
      </c>
      <c r="O6" s="14">
        <f t="shared" si="9"/>
        <v>2605.454545454546</v>
      </c>
      <c r="P6" s="15">
        <f t="shared" si="10"/>
        <v>3</v>
      </c>
      <c r="Q6" s="63">
        <v>22</v>
      </c>
      <c r="R6" s="63">
        <v>11</v>
      </c>
      <c r="S6" s="6">
        <v>9</v>
      </c>
    </row>
    <row r="7" spans="1:19" ht="25.5" customHeight="1">
      <c r="A7" s="10">
        <f t="shared" si="0"/>
        <v>17</v>
      </c>
      <c r="B7" s="11" t="s">
        <v>76</v>
      </c>
      <c r="C7" s="60" t="s">
        <v>51</v>
      </c>
      <c r="D7" s="12">
        <v>608</v>
      </c>
      <c r="E7" s="14">
        <f t="shared" si="1"/>
        <v>520</v>
      </c>
      <c r="F7" s="15">
        <f t="shared" si="2"/>
        <v>8</v>
      </c>
      <c r="G7" s="12">
        <v>604</v>
      </c>
      <c r="H7" s="14">
        <f t="shared" si="3"/>
        <v>415.1515151515152</v>
      </c>
      <c r="I7" s="15">
        <f t="shared" si="4"/>
        <v>17</v>
      </c>
      <c r="J7" s="14">
        <f t="shared" si="5"/>
        <v>935.1515151515152</v>
      </c>
      <c r="K7" s="15">
        <f t="shared" si="6"/>
        <v>14</v>
      </c>
      <c r="L7" s="21">
        <v>565</v>
      </c>
      <c r="M7" s="14">
        <f t="shared" si="7"/>
        <v>476.85185185185185</v>
      </c>
      <c r="N7" s="15">
        <f t="shared" si="8"/>
        <v>13</v>
      </c>
      <c r="O7" s="14">
        <f t="shared" si="9"/>
        <v>1412.0033670033672</v>
      </c>
      <c r="P7" s="15">
        <f t="shared" si="10"/>
        <v>14</v>
      </c>
      <c r="Q7" s="6">
        <v>55</v>
      </c>
      <c r="R7" s="63">
        <v>14</v>
      </c>
      <c r="S7" s="6">
        <v>20</v>
      </c>
    </row>
    <row r="8" spans="1:19" ht="25.5" customHeight="1">
      <c r="A8" s="10">
        <f t="shared" si="0"/>
        <v>19</v>
      </c>
      <c r="B8" s="11" t="s">
        <v>75</v>
      </c>
      <c r="C8" s="60" t="s">
        <v>51</v>
      </c>
      <c r="D8" s="12">
        <v>809</v>
      </c>
      <c r="E8" s="14">
        <f t="shared" si="1"/>
        <v>296.6666666666667</v>
      </c>
      <c r="F8" s="15">
        <f t="shared" si="2"/>
        <v>16</v>
      </c>
      <c r="G8" s="12">
        <v>665</v>
      </c>
      <c r="H8" s="14">
        <f t="shared" si="3"/>
        <v>353.5353535353536</v>
      </c>
      <c r="I8" s="15">
        <f t="shared" si="4"/>
        <v>19</v>
      </c>
      <c r="J8" s="14">
        <f t="shared" si="5"/>
        <v>650.2020202020203</v>
      </c>
      <c r="K8" s="15">
        <f t="shared" si="6"/>
        <v>17</v>
      </c>
      <c r="L8" s="21">
        <v>167</v>
      </c>
      <c r="M8" s="14">
        <f t="shared" si="7"/>
        <v>845.3703703703703</v>
      </c>
      <c r="N8" s="15">
        <f t="shared" si="8"/>
        <v>7</v>
      </c>
      <c r="O8" s="14">
        <f t="shared" si="9"/>
        <v>1495.5723905723908</v>
      </c>
      <c r="P8" s="15">
        <f t="shared" si="10"/>
        <v>12</v>
      </c>
      <c r="Q8" s="63">
        <v>25</v>
      </c>
      <c r="R8" s="63">
        <v>17</v>
      </c>
      <c r="S8" s="6">
        <v>19</v>
      </c>
    </row>
    <row r="9" spans="1:19" ht="25.5" customHeight="1">
      <c r="A9" s="10">
        <f t="shared" si="0"/>
        <v>5</v>
      </c>
      <c r="B9" s="11" t="s">
        <v>98</v>
      </c>
      <c r="C9" s="60" t="s">
        <v>47</v>
      </c>
      <c r="D9" s="12">
        <v>680</v>
      </c>
      <c r="E9" s="14">
        <f t="shared" si="1"/>
        <v>440</v>
      </c>
      <c r="F9" s="15">
        <f t="shared" si="2"/>
        <v>11</v>
      </c>
      <c r="G9" s="12">
        <v>50</v>
      </c>
      <c r="H9" s="14">
        <f t="shared" si="3"/>
        <v>974.7474747474748</v>
      </c>
      <c r="I9" s="15">
        <f t="shared" si="4"/>
        <v>5</v>
      </c>
      <c r="J9" s="14">
        <f t="shared" si="5"/>
        <v>1414.7474747474748</v>
      </c>
      <c r="K9" s="15">
        <f t="shared" si="6"/>
        <v>8</v>
      </c>
      <c r="L9" s="21">
        <v>2</v>
      </c>
      <c r="M9" s="14">
        <f t="shared" si="7"/>
        <v>998.1481481481482</v>
      </c>
      <c r="N9" s="15">
        <f t="shared" si="8"/>
        <v>4</v>
      </c>
      <c r="O9" s="14">
        <f t="shared" si="9"/>
        <v>2412.895622895623</v>
      </c>
      <c r="P9" s="15">
        <f t="shared" si="10"/>
        <v>5</v>
      </c>
      <c r="Q9" s="63">
        <v>58</v>
      </c>
      <c r="R9" s="63">
        <v>20</v>
      </c>
      <c r="S9" s="6">
        <v>11</v>
      </c>
    </row>
    <row r="10" spans="1:19" ht="25.5" customHeight="1">
      <c r="A10" s="10">
        <f t="shared" si="0"/>
        <v>2</v>
      </c>
      <c r="B10" s="11" t="s">
        <v>63</v>
      </c>
      <c r="C10" s="60" t="s">
        <v>47</v>
      </c>
      <c r="D10" s="12">
        <v>549</v>
      </c>
      <c r="E10" s="14">
        <f t="shared" si="1"/>
        <v>585.5555555555555</v>
      </c>
      <c r="F10" s="15">
        <f t="shared" si="2"/>
        <v>5</v>
      </c>
      <c r="G10" s="12">
        <v>28</v>
      </c>
      <c r="H10" s="14">
        <f t="shared" si="3"/>
        <v>996.969696969697</v>
      </c>
      <c r="I10" s="15">
        <f t="shared" si="4"/>
        <v>2</v>
      </c>
      <c r="J10" s="14">
        <f t="shared" si="5"/>
        <v>1582.5252525252527</v>
      </c>
      <c r="K10" s="15">
        <f t="shared" si="6"/>
        <v>5</v>
      </c>
      <c r="L10" s="21">
        <v>0</v>
      </c>
      <c r="M10" s="14">
        <f t="shared" si="7"/>
        <v>1000</v>
      </c>
      <c r="N10" s="15">
        <f t="shared" si="8"/>
        <v>1</v>
      </c>
      <c r="O10" s="14">
        <f t="shared" si="9"/>
        <v>2582.5252525252527</v>
      </c>
      <c r="P10" s="15">
        <f t="shared" si="10"/>
        <v>4</v>
      </c>
      <c r="Q10" s="63">
        <v>19</v>
      </c>
      <c r="R10" s="63">
        <v>23</v>
      </c>
      <c r="S10" s="6">
        <v>12</v>
      </c>
    </row>
    <row r="11" spans="1:19" ht="25.5" customHeight="1">
      <c r="A11" s="10">
        <f t="shared" si="0"/>
        <v>12</v>
      </c>
      <c r="B11" s="11" t="s">
        <v>59</v>
      </c>
      <c r="C11" s="59" t="s">
        <v>41</v>
      </c>
      <c r="D11" s="12">
        <v>746</v>
      </c>
      <c r="E11" s="14">
        <f t="shared" si="1"/>
        <v>366.6666666666667</v>
      </c>
      <c r="F11" s="15">
        <f t="shared" si="2"/>
        <v>13</v>
      </c>
      <c r="G11" s="12">
        <v>271</v>
      </c>
      <c r="H11" s="14">
        <f t="shared" si="3"/>
        <v>751.5151515151516</v>
      </c>
      <c r="I11" s="15">
        <f t="shared" si="4"/>
        <v>12</v>
      </c>
      <c r="J11" s="14">
        <f t="shared" si="5"/>
        <v>1118.1818181818182</v>
      </c>
      <c r="K11" s="15">
        <f t="shared" si="6"/>
        <v>11</v>
      </c>
      <c r="L11" s="21">
        <v>302</v>
      </c>
      <c r="M11" s="14">
        <f t="shared" si="7"/>
        <v>720.3703703703703</v>
      </c>
      <c r="N11" s="15">
        <f t="shared" si="8"/>
        <v>12</v>
      </c>
      <c r="O11" s="14">
        <f t="shared" si="9"/>
        <v>1838.5521885521885</v>
      </c>
      <c r="P11" s="15">
        <f t="shared" si="10"/>
        <v>10</v>
      </c>
      <c r="Q11" s="63">
        <v>10</v>
      </c>
      <c r="R11" s="63">
        <v>26</v>
      </c>
      <c r="S11" s="6">
        <v>15</v>
      </c>
    </row>
    <row r="12" spans="1:19" ht="25.5" customHeight="1">
      <c r="A12" s="10">
        <f t="shared" si="0"/>
        <v>8</v>
      </c>
      <c r="B12" s="11" t="s">
        <v>60</v>
      </c>
      <c r="C12" s="59" t="s">
        <v>41</v>
      </c>
      <c r="D12" s="12">
        <v>556</v>
      </c>
      <c r="E12" s="14">
        <f t="shared" si="1"/>
        <v>577.7777777777778</v>
      </c>
      <c r="F12" s="15">
        <f t="shared" si="2"/>
        <v>7</v>
      </c>
      <c r="G12" s="12">
        <v>178</v>
      </c>
      <c r="H12" s="14">
        <f t="shared" si="3"/>
        <v>845.4545454545455</v>
      </c>
      <c r="I12" s="15">
        <f t="shared" si="4"/>
        <v>8</v>
      </c>
      <c r="J12" s="14">
        <f t="shared" si="5"/>
        <v>1423.2323232323233</v>
      </c>
      <c r="K12" s="15">
        <f t="shared" si="6"/>
        <v>7</v>
      </c>
      <c r="L12" s="21">
        <v>573</v>
      </c>
      <c r="M12" s="14">
        <f t="shared" si="7"/>
        <v>469.44444444444446</v>
      </c>
      <c r="N12" s="15">
        <f t="shared" si="8"/>
        <v>14</v>
      </c>
      <c r="O12" s="14">
        <f t="shared" si="9"/>
        <v>1892.6767676767677</v>
      </c>
      <c r="P12" s="15">
        <f t="shared" si="10"/>
        <v>9</v>
      </c>
      <c r="Q12" s="63">
        <v>31</v>
      </c>
      <c r="R12" s="63">
        <v>29</v>
      </c>
      <c r="S12" s="6">
        <v>16</v>
      </c>
    </row>
    <row r="13" spans="1:19" ht="25.5" customHeight="1">
      <c r="A13" s="10">
        <f t="shared" si="0"/>
        <v>11</v>
      </c>
      <c r="B13" s="11" t="s">
        <v>54</v>
      </c>
      <c r="C13" s="36" t="s">
        <v>35</v>
      </c>
      <c r="D13" s="12">
        <v>1065</v>
      </c>
      <c r="E13" s="14">
        <f t="shared" si="1"/>
        <v>12.222222222222223</v>
      </c>
      <c r="F13" s="15">
        <f t="shared" si="2"/>
        <v>21</v>
      </c>
      <c r="G13" s="12">
        <v>265</v>
      </c>
      <c r="H13" s="14">
        <f t="shared" si="3"/>
        <v>757.5757575757576</v>
      </c>
      <c r="I13" s="15">
        <f t="shared" si="4"/>
        <v>11</v>
      </c>
      <c r="J13" s="14">
        <f t="shared" si="5"/>
        <v>769.7979797979798</v>
      </c>
      <c r="K13" s="15">
        <f t="shared" si="6"/>
        <v>16</v>
      </c>
      <c r="L13" s="21">
        <v>299</v>
      </c>
      <c r="M13" s="14">
        <f t="shared" si="7"/>
        <v>723.1481481481482</v>
      </c>
      <c r="N13" s="15">
        <f t="shared" si="8"/>
        <v>11</v>
      </c>
      <c r="O13" s="14">
        <f t="shared" si="9"/>
        <v>1492.946127946128</v>
      </c>
      <c r="P13" s="15">
        <f t="shared" si="10"/>
        <v>13</v>
      </c>
      <c r="Q13" s="63">
        <v>7</v>
      </c>
      <c r="R13" s="63">
        <v>32</v>
      </c>
      <c r="S13" s="6">
        <v>1</v>
      </c>
    </row>
    <row r="14" spans="1:19" ht="25.5" customHeight="1">
      <c r="A14" s="10">
        <f t="shared" si="0"/>
        <v>2</v>
      </c>
      <c r="B14" s="11" t="s">
        <v>53</v>
      </c>
      <c r="C14" s="36" t="s">
        <v>35</v>
      </c>
      <c r="D14" s="12">
        <v>182</v>
      </c>
      <c r="E14" s="14">
        <f t="shared" si="1"/>
        <v>993.3333333333334</v>
      </c>
      <c r="F14" s="15">
        <f t="shared" si="2"/>
        <v>2</v>
      </c>
      <c r="G14" s="12">
        <v>28</v>
      </c>
      <c r="H14" s="14">
        <f t="shared" si="3"/>
        <v>996.969696969697</v>
      </c>
      <c r="I14" s="15">
        <f t="shared" si="4"/>
        <v>2</v>
      </c>
      <c r="J14" s="14">
        <f t="shared" si="5"/>
        <v>1990.3030303030305</v>
      </c>
      <c r="K14" s="15">
        <f t="shared" si="6"/>
        <v>1</v>
      </c>
      <c r="L14" s="12">
        <v>0</v>
      </c>
      <c r="M14" s="14">
        <f t="shared" si="7"/>
        <v>1000</v>
      </c>
      <c r="N14" s="15">
        <f t="shared" si="8"/>
        <v>1</v>
      </c>
      <c r="O14" s="14">
        <f t="shared" si="9"/>
        <v>2990.3030303030305</v>
      </c>
      <c r="P14" s="15">
        <f t="shared" si="10"/>
        <v>1</v>
      </c>
      <c r="Q14" s="63">
        <v>52</v>
      </c>
      <c r="R14" s="63">
        <v>35</v>
      </c>
      <c r="S14" s="6">
        <v>2</v>
      </c>
    </row>
    <row r="15" spans="1:19" ht="25.5" customHeight="1">
      <c r="A15" s="10">
        <f t="shared" si="0"/>
        <v>18</v>
      </c>
      <c r="B15" s="11" t="s">
        <v>117</v>
      </c>
      <c r="C15" s="60" t="s">
        <v>86</v>
      </c>
      <c r="D15" s="12">
        <v>1020</v>
      </c>
      <c r="E15" s="14">
        <f t="shared" si="1"/>
        <v>62.22222222222223</v>
      </c>
      <c r="F15" s="15">
        <f t="shared" si="2"/>
        <v>19</v>
      </c>
      <c r="G15" s="12">
        <v>655</v>
      </c>
      <c r="H15" s="14">
        <f t="shared" si="3"/>
        <v>363.6363636363637</v>
      </c>
      <c r="I15" s="15">
        <f t="shared" si="4"/>
        <v>18</v>
      </c>
      <c r="J15" s="14">
        <f t="shared" si="5"/>
        <v>425.8585858585859</v>
      </c>
      <c r="K15" s="15">
        <f t="shared" si="6"/>
        <v>20</v>
      </c>
      <c r="L15" s="21">
        <v>766</v>
      </c>
      <c r="M15" s="14">
        <f t="shared" si="7"/>
        <v>290.74074074074076</v>
      </c>
      <c r="N15" s="15">
        <f t="shared" si="8"/>
        <v>17</v>
      </c>
      <c r="O15" s="14">
        <f t="shared" si="9"/>
        <v>716.5993265993267</v>
      </c>
      <c r="P15" s="15">
        <f t="shared" si="10"/>
        <v>19</v>
      </c>
      <c r="Q15" s="63">
        <v>1</v>
      </c>
      <c r="R15" s="63">
        <v>38</v>
      </c>
      <c r="S15" s="6">
        <v>7</v>
      </c>
    </row>
    <row r="16" spans="1:19" ht="25.5" customHeight="1">
      <c r="A16" s="10">
        <f t="shared" si="0"/>
        <v>13</v>
      </c>
      <c r="B16" s="11" t="s">
        <v>92</v>
      </c>
      <c r="C16" s="60" t="s">
        <v>86</v>
      </c>
      <c r="D16" s="12">
        <v>910</v>
      </c>
      <c r="E16" s="14">
        <f t="shared" si="1"/>
        <v>184.44444444444446</v>
      </c>
      <c r="F16" s="15">
        <f t="shared" si="2"/>
        <v>18</v>
      </c>
      <c r="G16" s="12">
        <v>278</v>
      </c>
      <c r="H16" s="14">
        <f t="shared" si="3"/>
        <v>744.4444444444445</v>
      </c>
      <c r="I16" s="15">
        <f t="shared" si="4"/>
        <v>13</v>
      </c>
      <c r="J16" s="14">
        <f t="shared" si="5"/>
        <v>928.8888888888889</v>
      </c>
      <c r="K16" s="15">
        <f t="shared" si="6"/>
        <v>15</v>
      </c>
      <c r="L16" s="21">
        <v>671</v>
      </c>
      <c r="M16" s="14">
        <f t="shared" si="7"/>
        <v>378.7037037037037</v>
      </c>
      <c r="N16" s="15">
        <f t="shared" si="8"/>
        <v>15</v>
      </c>
      <c r="O16" s="14">
        <f t="shared" si="9"/>
        <v>1307.5925925925926</v>
      </c>
      <c r="P16" s="15">
        <f t="shared" si="10"/>
        <v>15</v>
      </c>
      <c r="Q16" s="63">
        <v>37</v>
      </c>
      <c r="R16" s="63">
        <v>41</v>
      </c>
      <c r="S16" s="6">
        <v>8</v>
      </c>
    </row>
    <row r="17" spans="1:19" ht="25.5" customHeight="1">
      <c r="A17" s="10">
        <f t="shared" si="0"/>
        <v>16</v>
      </c>
      <c r="B17" s="11" t="s">
        <v>70</v>
      </c>
      <c r="C17" s="59" t="s">
        <v>42</v>
      </c>
      <c r="D17" s="12">
        <v>890</v>
      </c>
      <c r="E17" s="14">
        <f t="shared" si="1"/>
        <v>206.66666666666669</v>
      </c>
      <c r="F17" s="15">
        <f t="shared" si="2"/>
        <v>17</v>
      </c>
      <c r="G17" s="12">
        <v>600</v>
      </c>
      <c r="H17" s="14">
        <f t="shared" si="3"/>
        <v>419.1919191919192</v>
      </c>
      <c r="I17" s="15">
        <f t="shared" si="4"/>
        <v>16</v>
      </c>
      <c r="J17" s="14">
        <f t="shared" si="5"/>
        <v>625.8585858585859</v>
      </c>
      <c r="K17" s="15">
        <f t="shared" si="6"/>
        <v>18</v>
      </c>
      <c r="L17" s="21">
        <v>1309</v>
      </c>
      <c r="M17" s="14">
        <f t="shared" si="7"/>
        <v>0</v>
      </c>
      <c r="N17" s="15">
        <f t="shared" si="8"/>
        <v>19</v>
      </c>
      <c r="O17" s="14">
        <f t="shared" si="9"/>
        <v>625.8585858585859</v>
      </c>
      <c r="P17" s="15">
        <f t="shared" si="10"/>
        <v>20</v>
      </c>
      <c r="Q17" s="63">
        <v>13</v>
      </c>
      <c r="R17" s="63">
        <v>44</v>
      </c>
      <c r="S17" s="6">
        <v>17</v>
      </c>
    </row>
    <row r="18" spans="1:19" ht="25.5" customHeight="1">
      <c r="A18" s="10">
        <f t="shared" si="0"/>
        <v>4</v>
      </c>
      <c r="B18" s="11" t="s">
        <v>71</v>
      </c>
      <c r="C18" s="59" t="s">
        <v>42</v>
      </c>
      <c r="D18" s="12">
        <v>620</v>
      </c>
      <c r="E18" s="14">
        <f t="shared" si="1"/>
        <v>506.6666666666667</v>
      </c>
      <c r="F18" s="15">
        <f t="shared" si="2"/>
        <v>9</v>
      </c>
      <c r="G18" s="12">
        <v>41</v>
      </c>
      <c r="H18" s="14">
        <f t="shared" si="3"/>
        <v>983.838383838384</v>
      </c>
      <c r="I18" s="15">
        <f t="shared" si="4"/>
        <v>4</v>
      </c>
      <c r="J18" s="14">
        <f t="shared" si="5"/>
        <v>1490.5050505050506</v>
      </c>
      <c r="K18" s="15">
        <f t="shared" si="6"/>
        <v>6</v>
      </c>
      <c r="L18" s="21">
        <v>175</v>
      </c>
      <c r="M18" s="14">
        <f t="shared" si="7"/>
        <v>837.9629629629629</v>
      </c>
      <c r="N18" s="15">
        <f t="shared" si="8"/>
        <v>8</v>
      </c>
      <c r="O18" s="14">
        <f t="shared" si="9"/>
        <v>2328.4680134680134</v>
      </c>
      <c r="P18" s="15">
        <f t="shared" si="10"/>
        <v>7</v>
      </c>
      <c r="Q18" s="63">
        <v>43</v>
      </c>
      <c r="R18" s="63">
        <v>47</v>
      </c>
      <c r="S18" s="6">
        <v>18</v>
      </c>
    </row>
    <row r="19" spans="1:19" ht="25.5" customHeight="1">
      <c r="A19" s="10">
        <f t="shared" si="0"/>
        <v>15</v>
      </c>
      <c r="B19" s="11" t="s">
        <v>64</v>
      </c>
      <c r="C19" s="60" t="s">
        <v>49</v>
      </c>
      <c r="D19" s="12">
        <v>554</v>
      </c>
      <c r="E19" s="14">
        <f t="shared" si="1"/>
        <v>580</v>
      </c>
      <c r="F19" s="15">
        <f t="shared" si="2"/>
        <v>6</v>
      </c>
      <c r="G19" s="12">
        <v>535</v>
      </c>
      <c r="H19" s="14">
        <f t="shared" si="3"/>
        <v>484.8484848484849</v>
      </c>
      <c r="I19" s="15">
        <f t="shared" si="4"/>
        <v>15</v>
      </c>
      <c r="J19" s="14">
        <f t="shared" si="5"/>
        <v>1064.848484848485</v>
      </c>
      <c r="K19" s="15">
        <f t="shared" si="6"/>
        <v>12</v>
      </c>
      <c r="L19" s="21">
        <v>1025</v>
      </c>
      <c r="M19" s="14">
        <f t="shared" si="7"/>
        <v>50.925925925925924</v>
      </c>
      <c r="N19" s="15">
        <f t="shared" si="8"/>
        <v>18</v>
      </c>
      <c r="O19" s="14">
        <f t="shared" si="9"/>
        <v>1115.7744107744109</v>
      </c>
      <c r="P19" s="15">
        <f t="shared" si="10"/>
        <v>17</v>
      </c>
      <c r="Q19" s="63">
        <v>34</v>
      </c>
      <c r="R19" s="63">
        <v>50</v>
      </c>
      <c r="S19" s="6">
        <v>13</v>
      </c>
    </row>
    <row r="20" spans="1:19" ht="25.5" customHeight="1">
      <c r="A20" s="10">
        <f t="shared" si="0"/>
        <v>1</v>
      </c>
      <c r="B20" s="11" t="s">
        <v>109</v>
      </c>
      <c r="C20" s="60" t="s">
        <v>49</v>
      </c>
      <c r="D20" s="12">
        <v>515</v>
      </c>
      <c r="E20" s="14">
        <f t="shared" si="1"/>
        <v>623.3333333333334</v>
      </c>
      <c r="F20" s="15">
        <f t="shared" si="2"/>
        <v>4</v>
      </c>
      <c r="G20" s="12">
        <v>25</v>
      </c>
      <c r="H20" s="14">
        <f t="shared" si="3"/>
        <v>1000.0000000000001</v>
      </c>
      <c r="I20" s="15">
        <f t="shared" si="4"/>
        <v>1</v>
      </c>
      <c r="J20" s="14">
        <f t="shared" si="5"/>
        <v>1623.3333333333335</v>
      </c>
      <c r="K20" s="15">
        <f t="shared" si="6"/>
        <v>3</v>
      </c>
      <c r="L20" s="21">
        <v>270</v>
      </c>
      <c r="M20" s="14">
        <f t="shared" si="7"/>
        <v>750</v>
      </c>
      <c r="N20" s="15">
        <f t="shared" si="8"/>
        <v>10</v>
      </c>
      <c r="O20" s="14">
        <f t="shared" si="9"/>
        <v>2373.3333333333335</v>
      </c>
      <c r="P20" s="15">
        <f t="shared" si="10"/>
        <v>6</v>
      </c>
      <c r="Q20" s="63">
        <v>4</v>
      </c>
      <c r="R20" s="63">
        <v>53</v>
      </c>
      <c r="S20" s="6">
        <v>14</v>
      </c>
    </row>
    <row r="21" spans="1:19" ht="25.5" customHeight="1">
      <c r="A21" s="10">
        <f t="shared" si="0"/>
        <v>7</v>
      </c>
      <c r="B21" s="11" t="s">
        <v>107</v>
      </c>
      <c r="C21" s="36" t="s">
        <v>39</v>
      </c>
      <c r="D21" s="12">
        <v>745</v>
      </c>
      <c r="E21" s="14">
        <f t="shared" si="1"/>
        <v>367.77777777777777</v>
      </c>
      <c r="F21" s="15">
        <f t="shared" si="2"/>
        <v>12</v>
      </c>
      <c r="G21" s="12">
        <v>175</v>
      </c>
      <c r="H21" s="14">
        <f t="shared" si="3"/>
        <v>848.4848484848485</v>
      </c>
      <c r="I21" s="15">
        <f t="shared" si="4"/>
        <v>7</v>
      </c>
      <c r="J21" s="14">
        <f t="shared" si="5"/>
        <v>1216.2626262626263</v>
      </c>
      <c r="K21" s="15">
        <f t="shared" si="6"/>
        <v>10</v>
      </c>
      <c r="L21" s="21">
        <v>690</v>
      </c>
      <c r="M21" s="14">
        <f t="shared" si="7"/>
        <v>361.1111111111111</v>
      </c>
      <c r="N21" s="15">
        <f t="shared" si="8"/>
        <v>16</v>
      </c>
      <c r="O21" s="14">
        <f t="shared" si="9"/>
        <v>1577.3737373737374</v>
      </c>
      <c r="P21" s="15">
        <f t="shared" si="10"/>
        <v>11</v>
      </c>
      <c r="Q21" s="63">
        <v>28</v>
      </c>
      <c r="R21" s="63">
        <v>56</v>
      </c>
      <c r="S21" s="6">
        <v>3</v>
      </c>
    </row>
    <row r="22" spans="1:21" ht="25.5" customHeight="1">
      <c r="A22" s="10">
        <f t="shared" si="0"/>
        <v>9</v>
      </c>
      <c r="B22" s="11" t="s">
        <v>58</v>
      </c>
      <c r="C22" s="36" t="s">
        <v>39</v>
      </c>
      <c r="D22" s="12">
        <v>650</v>
      </c>
      <c r="E22" s="14">
        <f t="shared" si="1"/>
        <v>473.33333333333337</v>
      </c>
      <c r="F22" s="15">
        <f t="shared" si="2"/>
        <v>10</v>
      </c>
      <c r="G22" s="12">
        <v>179</v>
      </c>
      <c r="H22" s="14">
        <f t="shared" si="3"/>
        <v>844.4444444444445</v>
      </c>
      <c r="I22" s="15">
        <f t="shared" si="4"/>
        <v>9</v>
      </c>
      <c r="J22" s="14">
        <f t="shared" si="5"/>
        <v>1317.7777777777778</v>
      </c>
      <c r="K22" s="15">
        <f t="shared" si="6"/>
        <v>9</v>
      </c>
      <c r="L22" s="21">
        <v>0</v>
      </c>
      <c r="M22" s="14">
        <f t="shared" si="7"/>
        <v>1000</v>
      </c>
      <c r="N22" s="15">
        <f t="shared" si="8"/>
        <v>1</v>
      </c>
      <c r="O22" s="14">
        <f t="shared" si="9"/>
        <v>2317.777777777778</v>
      </c>
      <c r="P22" s="15">
        <f t="shared" si="10"/>
        <v>8</v>
      </c>
      <c r="Q22" s="63">
        <v>40</v>
      </c>
      <c r="R22" s="63">
        <v>59</v>
      </c>
      <c r="S22" s="6">
        <v>4</v>
      </c>
      <c r="U22" s="6" t="s">
        <v>115</v>
      </c>
    </row>
    <row r="23" spans="1:21" ht="25.5" customHeight="1">
      <c r="A23" s="10">
        <f>I23</f>
        <v>21</v>
      </c>
      <c r="B23" s="11" t="s">
        <v>116</v>
      </c>
      <c r="C23" s="60" t="s">
        <v>86</v>
      </c>
      <c r="D23" s="12">
        <v>1020</v>
      </c>
      <c r="E23" s="14">
        <f t="shared" si="1"/>
        <v>62.22222222222223</v>
      </c>
      <c r="F23" s="15">
        <f t="shared" si="2"/>
        <v>19</v>
      </c>
      <c r="G23" s="12" t="s">
        <v>33</v>
      </c>
      <c r="H23" s="14">
        <f t="shared" si="3"/>
        <v>0</v>
      </c>
      <c r="I23" s="15">
        <f t="shared" si="4"/>
        <v>21</v>
      </c>
      <c r="J23" s="14">
        <f>IF(H23&lt;&gt;"",E23+H23,"")</f>
        <v>62.22222222222223</v>
      </c>
      <c r="K23" s="15">
        <f t="shared" si="6"/>
        <v>21</v>
      </c>
      <c r="L23" s="21" t="s">
        <v>33</v>
      </c>
      <c r="M23" s="14">
        <f t="shared" si="7"/>
        <v>0</v>
      </c>
      <c r="N23" s="15">
        <f t="shared" si="8"/>
        <v>19</v>
      </c>
      <c r="O23" s="14">
        <f>IF(M23&lt;&gt;"",J23+M23,"")</f>
        <v>62.22222222222223</v>
      </c>
      <c r="P23" s="15">
        <f t="shared" si="10"/>
        <v>21</v>
      </c>
      <c r="Q23" s="63">
        <v>41</v>
      </c>
      <c r="R23" s="63">
        <v>60</v>
      </c>
      <c r="S23" s="6">
        <v>5</v>
      </c>
      <c r="U23" s="6" t="s">
        <v>115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portrait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U54"/>
  <sheetViews>
    <sheetView zoomScalePageLayoutView="0" workbookViewId="0" topLeftCell="A1">
      <pane ySplit="2" topLeftCell="BM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16.00390625" style="19" bestFit="1" customWidth="1"/>
    <col min="4" max="4" width="5.875" style="0" customWidth="1"/>
    <col min="5" max="5" width="11.00390625" style="0" customWidth="1"/>
    <col min="6" max="6" width="3.625" style="0" customWidth="1"/>
    <col min="7" max="7" width="5.62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8" width="9.125" style="64" hidden="1" customWidth="1"/>
    <col min="19" max="19" width="9.125" style="0" hidden="1" customWidth="1"/>
  </cols>
  <sheetData>
    <row r="1" spans="1:18" ht="12.75" customHeight="1">
      <c r="A1" s="96" t="s">
        <v>0</v>
      </c>
      <c r="B1" s="98" t="s">
        <v>15</v>
      </c>
      <c r="C1" s="98" t="s">
        <v>18</v>
      </c>
      <c r="D1" s="9" t="s">
        <v>7</v>
      </c>
      <c r="E1" s="9"/>
      <c r="F1" s="9"/>
      <c r="G1" s="9" t="s">
        <v>8</v>
      </c>
      <c r="H1" s="9"/>
      <c r="I1" s="9"/>
      <c r="J1" s="9" t="s">
        <v>11</v>
      </c>
      <c r="K1" s="9"/>
      <c r="L1" s="22" t="s">
        <v>9</v>
      </c>
      <c r="M1" s="22"/>
      <c r="N1" s="22"/>
      <c r="O1" s="22" t="s">
        <v>12</v>
      </c>
      <c r="P1" s="65"/>
      <c r="Q1" s="44" t="s">
        <v>3</v>
      </c>
      <c r="R1" s="44" t="s">
        <v>4</v>
      </c>
    </row>
    <row r="2" spans="1:18" s="20" customFormat="1" ht="67.5" thickBot="1">
      <c r="A2" s="99"/>
      <c r="B2" s="99"/>
      <c r="C2" s="99"/>
      <c r="D2" s="29" t="s">
        <v>13</v>
      </c>
      <c r="E2" s="30" t="s">
        <v>14</v>
      </c>
      <c r="F2" s="29" t="s">
        <v>10</v>
      </c>
      <c r="G2" s="29" t="s">
        <v>13</v>
      </c>
      <c r="H2" s="30" t="s">
        <v>14</v>
      </c>
      <c r="I2" s="29" t="s">
        <v>10</v>
      </c>
      <c r="J2" s="30" t="s">
        <v>14</v>
      </c>
      <c r="K2" s="29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66" t="s">
        <v>10</v>
      </c>
      <c r="Q2" s="68"/>
      <c r="R2" s="68"/>
    </row>
    <row r="3" spans="1:19" s="73" customFormat="1" ht="25.5" customHeight="1">
      <c r="A3" s="15">
        <f aca="true" t="shared" si="0" ref="A3:A23">K3</f>
        <v>9</v>
      </c>
      <c r="B3" s="69" t="s">
        <v>34</v>
      </c>
      <c r="C3" s="36" t="s">
        <v>39</v>
      </c>
      <c r="D3" s="42">
        <v>90</v>
      </c>
      <c r="E3" s="71">
        <f aca="true" t="shared" si="1" ref="E3:E14">IF(D3&lt;&gt;"",IF(ISNUMBER(D3),MAX(1000/TME1*(TME1-D3+MIN(D$1:D$65536)),0),1),"")</f>
        <v>857.1428571428571</v>
      </c>
      <c r="F3" s="15">
        <f aca="true" t="shared" si="2" ref="F3:F23">IF(E3&lt;&gt;"",RANK(E3,E$1:E$65536),"")</f>
        <v>14</v>
      </c>
      <c r="G3" s="42">
        <v>615</v>
      </c>
      <c r="H3" s="71">
        <f aca="true" t="shared" si="3" ref="H3:H23">IF(G3&lt;&gt;"",IF(ISNUMBER(G3),MAX(1000/TME2*(TME2-G3+MIN(G$1:G$65536)),1),0),"")</f>
        <v>434.25925925925924</v>
      </c>
      <c r="I3" s="15">
        <f aca="true" t="shared" si="4" ref="I3:I23">IF(H3&lt;&gt;"",RANK(H3,H$1:H$65536),"")</f>
        <v>9</v>
      </c>
      <c r="J3" s="71">
        <f aca="true" t="shared" si="5" ref="J3:J23">IF(H3&lt;&gt;"",E3+H3,"")</f>
        <v>1291.4021164021165</v>
      </c>
      <c r="K3" s="15">
        <f aca="true" t="shared" si="6" ref="K3:K23">IF(J3&lt;&gt;"",RANK(J3,J$1:J$65536),"")</f>
        <v>9</v>
      </c>
      <c r="L3" s="21">
        <v>0</v>
      </c>
      <c r="M3" s="14">
        <f aca="true" t="shared" si="7" ref="M3:M23">IF(L3&lt;&gt;"",IF(ISNUMBER(L3),MAX(1000/TME3*(TME3-L3+MIN(L$1:L$65536)),1),0),"")</f>
        <v>1000</v>
      </c>
      <c r="N3" s="15">
        <f aca="true" t="shared" si="8" ref="N3:N23">IF(M3&lt;&gt;"",RANK(M3,M$1:M$65536),"")</f>
        <v>1</v>
      </c>
      <c r="O3" s="14">
        <f aca="true" t="shared" si="9" ref="O3:O23">IF(M3&lt;&gt;"",J3+M3,"")</f>
        <v>2291.4021164021165</v>
      </c>
      <c r="P3" s="67">
        <f aca="true" t="shared" si="10" ref="P3:P23">IF(O3&lt;&gt;"",RANK(O3,O$1:O$65536),"")</f>
        <v>8</v>
      </c>
      <c r="Q3" s="72">
        <v>53</v>
      </c>
      <c r="R3" s="72">
        <v>1</v>
      </c>
      <c r="S3" s="73">
        <v>3</v>
      </c>
    </row>
    <row r="4" spans="1:19" s="73" customFormat="1" ht="25.5" customHeight="1">
      <c r="A4" s="15">
        <f t="shared" si="0"/>
        <v>8</v>
      </c>
      <c r="B4" s="69" t="s">
        <v>57</v>
      </c>
      <c r="C4" s="36" t="s">
        <v>39</v>
      </c>
      <c r="D4" s="42">
        <v>30</v>
      </c>
      <c r="E4" s="71">
        <f t="shared" si="1"/>
        <v>952.3809523809523</v>
      </c>
      <c r="F4" s="15">
        <f t="shared" si="2"/>
        <v>13</v>
      </c>
      <c r="G4" s="42">
        <v>688</v>
      </c>
      <c r="H4" s="71">
        <f t="shared" si="3"/>
        <v>366.6666666666667</v>
      </c>
      <c r="I4" s="15">
        <f t="shared" si="4"/>
        <v>11</v>
      </c>
      <c r="J4" s="71">
        <f t="shared" si="5"/>
        <v>1319.047619047619</v>
      </c>
      <c r="K4" s="15">
        <f t="shared" si="6"/>
        <v>8</v>
      </c>
      <c r="L4" s="21">
        <v>136</v>
      </c>
      <c r="M4" s="14">
        <f t="shared" si="7"/>
        <v>892.063492063492</v>
      </c>
      <c r="N4" s="15">
        <f t="shared" si="8"/>
        <v>9</v>
      </c>
      <c r="O4" s="14">
        <f t="shared" si="9"/>
        <v>2211.1111111111113</v>
      </c>
      <c r="P4" s="67">
        <f t="shared" si="10"/>
        <v>10</v>
      </c>
      <c r="Q4" s="72">
        <v>26</v>
      </c>
      <c r="R4" s="72">
        <v>4</v>
      </c>
      <c r="S4" s="73">
        <v>4</v>
      </c>
    </row>
    <row r="5" spans="1:19" s="73" customFormat="1" ht="25.5" customHeight="1">
      <c r="A5" s="15">
        <f t="shared" si="0"/>
        <v>1</v>
      </c>
      <c r="B5" s="69" t="s">
        <v>93</v>
      </c>
      <c r="C5" s="60" t="s">
        <v>85</v>
      </c>
      <c r="D5" s="42">
        <v>25</v>
      </c>
      <c r="E5" s="71">
        <f t="shared" si="1"/>
        <v>960.3174603174602</v>
      </c>
      <c r="F5" s="15">
        <f t="shared" si="2"/>
        <v>10</v>
      </c>
      <c r="G5" s="42">
        <v>4</v>
      </c>
      <c r="H5" s="71">
        <f t="shared" si="3"/>
        <v>1000</v>
      </c>
      <c r="I5" s="15">
        <f t="shared" si="4"/>
        <v>1</v>
      </c>
      <c r="J5" s="71">
        <f t="shared" si="5"/>
        <v>1960.3174603174602</v>
      </c>
      <c r="K5" s="15">
        <f t="shared" si="6"/>
        <v>1</v>
      </c>
      <c r="L5" s="21">
        <v>55</v>
      </c>
      <c r="M5" s="14">
        <f t="shared" si="7"/>
        <v>956.3492063492063</v>
      </c>
      <c r="N5" s="15">
        <f t="shared" si="8"/>
        <v>5</v>
      </c>
      <c r="O5" s="14">
        <f t="shared" si="9"/>
        <v>2916.6666666666665</v>
      </c>
      <c r="P5" s="67">
        <f t="shared" si="10"/>
        <v>1</v>
      </c>
      <c r="Q5" s="72">
        <v>20</v>
      </c>
      <c r="R5" s="72">
        <v>7</v>
      </c>
      <c r="S5" s="73">
        <v>10</v>
      </c>
    </row>
    <row r="6" spans="1:19" s="73" customFormat="1" ht="25.5" customHeight="1">
      <c r="A6" s="15">
        <f t="shared" si="0"/>
        <v>3</v>
      </c>
      <c r="B6" s="11" t="s">
        <v>114</v>
      </c>
      <c r="C6" s="60" t="s">
        <v>85</v>
      </c>
      <c r="D6" s="13">
        <v>0</v>
      </c>
      <c r="E6" s="71">
        <f t="shared" si="1"/>
        <v>1000</v>
      </c>
      <c r="F6" s="15">
        <f t="shared" si="2"/>
        <v>1</v>
      </c>
      <c r="G6" s="42">
        <v>306</v>
      </c>
      <c r="H6" s="71">
        <f t="shared" si="3"/>
        <v>720.3703703703703</v>
      </c>
      <c r="I6" s="15">
        <f t="shared" si="4"/>
        <v>3</v>
      </c>
      <c r="J6" s="71">
        <f t="shared" si="5"/>
        <v>1720.3703703703704</v>
      </c>
      <c r="K6" s="15">
        <f t="shared" si="6"/>
        <v>3</v>
      </c>
      <c r="L6" s="21">
        <v>99</v>
      </c>
      <c r="M6" s="14">
        <f t="shared" si="7"/>
        <v>921.4285714285713</v>
      </c>
      <c r="N6" s="15">
        <f t="shared" si="8"/>
        <v>7</v>
      </c>
      <c r="O6" s="14">
        <f t="shared" si="9"/>
        <v>2641.798941798942</v>
      </c>
      <c r="P6" s="67">
        <f t="shared" si="10"/>
        <v>3</v>
      </c>
      <c r="Q6" s="72">
        <v>44</v>
      </c>
      <c r="R6" s="72">
        <v>10</v>
      </c>
      <c r="S6" s="73">
        <v>9</v>
      </c>
    </row>
    <row r="7" spans="1:19" s="73" customFormat="1" ht="25.5" customHeight="1">
      <c r="A7" s="15">
        <f t="shared" si="0"/>
        <v>20</v>
      </c>
      <c r="B7" s="69" t="s">
        <v>110</v>
      </c>
      <c r="C7" s="60" t="s">
        <v>49</v>
      </c>
      <c r="D7" s="42">
        <v>585</v>
      </c>
      <c r="E7" s="71">
        <f t="shared" si="1"/>
        <v>71.42857142857143</v>
      </c>
      <c r="F7" s="15">
        <f t="shared" si="2"/>
        <v>19</v>
      </c>
      <c r="G7" s="42">
        <v>1160</v>
      </c>
      <c r="H7" s="71">
        <f t="shared" si="3"/>
        <v>1</v>
      </c>
      <c r="I7" s="15">
        <f t="shared" si="4"/>
        <v>20</v>
      </c>
      <c r="J7" s="71">
        <f t="shared" si="5"/>
        <v>72.42857142857143</v>
      </c>
      <c r="K7" s="15">
        <f t="shared" si="6"/>
        <v>20</v>
      </c>
      <c r="L7" s="21">
        <v>975</v>
      </c>
      <c r="M7" s="14">
        <f t="shared" si="7"/>
        <v>226.19047619047618</v>
      </c>
      <c r="N7" s="15">
        <f t="shared" si="8"/>
        <v>20</v>
      </c>
      <c r="O7" s="14">
        <f t="shared" si="9"/>
        <v>298.6190476190476</v>
      </c>
      <c r="P7" s="67">
        <f t="shared" si="10"/>
        <v>20</v>
      </c>
      <c r="Q7" s="72">
        <v>29</v>
      </c>
      <c r="R7" s="72">
        <v>13</v>
      </c>
      <c r="S7" s="73">
        <v>13</v>
      </c>
    </row>
    <row r="8" spans="1:19" s="73" customFormat="1" ht="25.5" customHeight="1">
      <c r="A8" s="15">
        <f t="shared" si="0"/>
        <v>15</v>
      </c>
      <c r="B8" s="11" t="s">
        <v>111</v>
      </c>
      <c r="C8" s="60" t="s">
        <v>49</v>
      </c>
      <c r="D8" s="13">
        <v>355</v>
      </c>
      <c r="E8" s="71">
        <f t="shared" si="1"/>
        <v>436.5079365079365</v>
      </c>
      <c r="F8" s="15">
        <f t="shared" si="2"/>
        <v>17</v>
      </c>
      <c r="G8" s="42">
        <v>419</v>
      </c>
      <c r="H8" s="71">
        <f t="shared" si="3"/>
        <v>615.7407407407408</v>
      </c>
      <c r="I8" s="15">
        <f t="shared" si="4"/>
        <v>8</v>
      </c>
      <c r="J8" s="71">
        <f t="shared" si="5"/>
        <v>1052.2486772486773</v>
      </c>
      <c r="K8" s="15">
        <f t="shared" si="6"/>
        <v>15</v>
      </c>
      <c r="L8" s="21">
        <v>610</v>
      </c>
      <c r="M8" s="14">
        <f t="shared" si="7"/>
        <v>515.8730158730158</v>
      </c>
      <c r="N8" s="15">
        <f t="shared" si="8"/>
        <v>14</v>
      </c>
      <c r="O8" s="14">
        <f t="shared" si="9"/>
        <v>1568.1216931216932</v>
      </c>
      <c r="P8" s="67">
        <f t="shared" si="10"/>
        <v>15</v>
      </c>
      <c r="Q8" s="72">
        <v>56</v>
      </c>
      <c r="R8" s="72">
        <v>16</v>
      </c>
      <c r="S8" s="73">
        <v>14</v>
      </c>
    </row>
    <row r="9" spans="1:19" s="73" customFormat="1" ht="25.5" customHeight="1">
      <c r="A9" s="15">
        <f t="shared" si="0"/>
        <v>14</v>
      </c>
      <c r="B9" s="11" t="s">
        <v>62</v>
      </c>
      <c r="C9" s="59" t="s">
        <v>41</v>
      </c>
      <c r="D9" s="13">
        <v>0</v>
      </c>
      <c r="E9" s="71">
        <f t="shared" si="1"/>
        <v>1000</v>
      </c>
      <c r="F9" s="15">
        <f t="shared" si="2"/>
        <v>1</v>
      </c>
      <c r="G9" s="42">
        <v>960</v>
      </c>
      <c r="H9" s="71">
        <f t="shared" si="3"/>
        <v>114.81481481481481</v>
      </c>
      <c r="I9" s="15">
        <f t="shared" si="4"/>
        <v>19</v>
      </c>
      <c r="J9" s="71">
        <f t="shared" si="5"/>
        <v>1114.8148148148148</v>
      </c>
      <c r="K9" s="15">
        <f t="shared" si="6"/>
        <v>14</v>
      </c>
      <c r="L9" s="21">
        <v>1105</v>
      </c>
      <c r="M9" s="14">
        <f t="shared" si="7"/>
        <v>123.01587301587301</v>
      </c>
      <c r="N9" s="15">
        <f t="shared" si="8"/>
        <v>21</v>
      </c>
      <c r="O9" s="14">
        <f t="shared" si="9"/>
        <v>1237.8306878306878</v>
      </c>
      <c r="P9" s="67">
        <f t="shared" si="10"/>
        <v>17</v>
      </c>
      <c r="Q9" s="72">
        <v>35</v>
      </c>
      <c r="R9" s="72">
        <v>19</v>
      </c>
      <c r="S9" s="73">
        <v>16</v>
      </c>
    </row>
    <row r="10" spans="1:19" s="73" customFormat="1" ht="25.5" customHeight="1">
      <c r="A10" s="15">
        <f t="shared" si="0"/>
        <v>13</v>
      </c>
      <c r="B10" s="69" t="s">
        <v>61</v>
      </c>
      <c r="C10" s="59" t="s">
        <v>41</v>
      </c>
      <c r="D10" s="42">
        <v>26</v>
      </c>
      <c r="E10" s="71">
        <f t="shared" si="1"/>
        <v>958.7301587301587</v>
      </c>
      <c r="F10" s="15">
        <f t="shared" si="2"/>
        <v>12</v>
      </c>
      <c r="G10" s="42">
        <v>790</v>
      </c>
      <c r="H10" s="71">
        <f t="shared" si="3"/>
        <v>272.22222222222223</v>
      </c>
      <c r="I10" s="15">
        <f t="shared" si="4"/>
        <v>14</v>
      </c>
      <c r="J10" s="71">
        <f t="shared" si="5"/>
        <v>1230.952380952381</v>
      </c>
      <c r="K10" s="15">
        <f t="shared" si="6"/>
        <v>13</v>
      </c>
      <c r="L10" s="21">
        <v>465</v>
      </c>
      <c r="M10" s="14">
        <f t="shared" si="7"/>
        <v>630.952380952381</v>
      </c>
      <c r="N10" s="15">
        <f t="shared" si="8"/>
        <v>13</v>
      </c>
      <c r="O10" s="14">
        <f t="shared" si="9"/>
        <v>1861.904761904762</v>
      </c>
      <c r="P10" s="67">
        <f t="shared" si="10"/>
        <v>12</v>
      </c>
      <c r="Q10" s="72">
        <v>5</v>
      </c>
      <c r="R10" s="72">
        <v>22</v>
      </c>
      <c r="S10" s="73">
        <v>15</v>
      </c>
    </row>
    <row r="11" spans="1:19" s="73" customFormat="1" ht="25.5" customHeight="1">
      <c r="A11" s="15">
        <f t="shared" si="0"/>
        <v>4</v>
      </c>
      <c r="B11" s="69" t="s">
        <v>72</v>
      </c>
      <c r="C11" s="59" t="s">
        <v>42</v>
      </c>
      <c r="D11" s="42">
        <v>0</v>
      </c>
      <c r="E11" s="71">
        <f t="shared" si="1"/>
        <v>1000</v>
      </c>
      <c r="F11" s="15">
        <f t="shared" si="2"/>
        <v>1</v>
      </c>
      <c r="G11" s="42">
        <v>350</v>
      </c>
      <c r="H11" s="71">
        <f t="shared" si="3"/>
        <v>679.6296296296297</v>
      </c>
      <c r="I11" s="15">
        <f t="shared" si="4"/>
        <v>5</v>
      </c>
      <c r="J11" s="71">
        <f t="shared" si="5"/>
        <v>1679.6296296296296</v>
      </c>
      <c r="K11" s="15">
        <f t="shared" si="6"/>
        <v>4</v>
      </c>
      <c r="L11" s="21">
        <v>128</v>
      </c>
      <c r="M11" s="14">
        <f t="shared" si="7"/>
        <v>898.4126984126983</v>
      </c>
      <c r="N11" s="15">
        <f t="shared" si="8"/>
        <v>8</v>
      </c>
      <c r="O11" s="14">
        <f t="shared" si="9"/>
        <v>2578.042328042328</v>
      </c>
      <c r="P11" s="67">
        <f t="shared" si="10"/>
        <v>5</v>
      </c>
      <c r="Q11" s="72">
        <v>50</v>
      </c>
      <c r="R11" s="72">
        <v>25</v>
      </c>
      <c r="S11" s="73">
        <v>17</v>
      </c>
    </row>
    <row r="12" spans="1:19" s="73" customFormat="1" ht="25.5" customHeight="1">
      <c r="A12" s="15">
        <f t="shared" si="0"/>
        <v>2</v>
      </c>
      <c r="B12" s="11" t="s">
        <v>99</v>
      </c>
      <c r="C12" s="59" t="s">
        <v>42</v>
      </c>
      <c r="D12" s="13">
        <v>0</v>
      </c>
      <c r="E12" s="71">
        <f t="shared" si="1"/>
        <v>1000</v>
      </c>
      <c r="F12" s="15">
        <f t="shared" si="2"/>
        <v>1</v>
      </c>
      <c r="G12" s="42">
        <v>260</v>
      </c>
      <c r="H12" s="71">
        <f t="shared" si="3"/>
        <v>762.9629629629629</v>
      </c>
      <c r="I12" s="15">
        <f t="shared" si="4"/>
        <v>2</v>
      </c>
      <c r="J12" s="71">
        <f t="shared" si="5"/>
        <v>1762.962962962963</v>
      </c>
      <c r="K12" s="15">
        <f t="shared" si="6"/>
        <v>2</v>
      </c>
      <c r="L12" s="21">
        <v>247</v>
      </c>
      <c r="M12" s="14">
        <f t="shared" si="7"/>
        <v>803.968253968254</v>
      </c>
      <c r="N12" s="15">
        <f t="shared" si="8"/>
        <v>12</v>
      </c>
      <c r="O12" s="14">
        <f t="shared" si="9"/>
        <v>2566.931216931217</v>
      </c>
      <c r="P12" s="67">
        <f t="shared" si="10"/>
        <v>6</v>
      </c>
      <c r="Q12" s="72">
        <v>8</v>
      </c>
      <c r="R12" s="72">
        <v>28</v>
      </c>
      <c r="S12" s="73">
        <v>18</v>
      </c>
    </row>
    <row r="13" spans="1:19" s="73" customFormat="1" ht="25.5" customHeight="1">
      <c r="A13" s="15">
        <f t="shared" si="0"/>
        <v>18</v>
      </c>
      <c r="B13" s="69" t="s">
        <v>31</v>
      </c>
      <c r="C13" s="69" t="s">
        <v>104</v>
      </c>
      <c r="D13" s="74">
        <v>205</v>
      </c>
      <c r="E13" s="71">
        <f t="shared" si="1"/>
        <v>674.6031746031746</v>
      </c>
      <c r="F13" s="15">
        <f t="shared" si="2"/>
        <v>16</v>
      </c>
      <c r="G13" s="42">
        <v>890</v>
      </c>
      <c r="H13" s="71">
        <f t="shared" si="3"/>
        <v>179.62962962962962</v>
      </c>
      <c r="I13" s="15">
        <f t="shared" si="4"/>
        <v>17</v>
      </c>
      <c r="J13" s="71">
        <f t="shared" si="5"/>
        <v>854.2328042328043</v>
      </c>
      <c r="K13" s="15">
        <f t="shared" si="6"/>
        <v>18</v>
      </c>
      <c r="L13" s="21">
        <v>912</v>
      </c>
      <c r="M13" s="14">
        <f t="shared" si="7"/>
        <v>276.19047619047615</v>
      </c>
      <c r="N13" s="15">
        <f t="shared" si="8"/>
        <v>18</v>
      </c>
      <c r="O13" s="14">
        <f t="shared" si="9"/>
        <v>1130.4232804232804</v>
      </c>
      <c r="P13" s="67">
        <f t="shared" si="10"/>
        <v>18</v>
      </c>
      <c r="Q13" s="72">
        <v>23</v>
      </c>
      <c r="R13" s="72">
        <v>31</v>
      </c>
      <c r="S13" s="73">
        <v>21</v>
      </c>
    </row>
    <row r="14" spans="1:19" s="73" customFormat="1" ht="25.5" customHeight="1">
      <c r="A14" s="15">
        <f t="shared" si="0"/>
        <v>21</v>
      </c>
      <c r="B14" s="11" t="s">
        <v>66</v>
      </c>
      <c r="C14" s="60" t="s">
        <v>44</v>
      </c>
      <c r="D14" s="13">
        <v>720</v>
      </c>
      <c r="E14" s="71">
        <f t="shared" si="1"/>
        <v>0</v>
      </c>
      <c r="F14" s="15">
        <f t="shared" si="2"/>
        <v>20</v>
      </c>
      <c r="G14" s="42">
        <v>1235</v>
      </c>
      <c r="H14" s="71">
        <f t="shared" si="3"/>
        <v>1</v>
      </c>
      <c r="I14" s="15">
        <f t="shared" si="4"/>
        <v>20</v>
      </c>
      <c r="J14" s="71">
        <f t="shared" si="5"/>
        <v>1</v>
      </c>
      <c r="K14" s="15">
        <f t="shared" si="6"/>
        <v>21</v>
      </c>
      <c r="L14" s="21">
        <v>925</v>
      </c>
      <c r="M14" s="14">
        <f t="shared" si="7"/>
        <v>265.87301587301585</v>
      </c>
      <c r="N14" s="15">
        <f t="shared" si="8"/>
        <v>19</v>
      </c>
      <c r="O14" s="14">
        <f t="shared" si="9"/>
        <v>266.87301587301585</v>
      </c>
      <c r="P14" s="67">
        <f t="shared" si="10"/>
        <v>21</v>
      </c>
      <c r="Q14" s="72">
        <v>47</v>
      </c>
      <c r="R14" s="72">
        <v>34</v>
      </c>
      <c r="S14" s="73">
        <v>5</v>
      </c>
    </row>
    <row r="15" spans="1:19" s="73" customFormat="1" ht="25.5" customHeight="1">
      <c r="A15" s="15">
        <f t="shared" si="0"/>
        <v>19</v>
      </c>
      <c r="B15" s="69" t="s">
        <v>67</v>
      </c>
      <c r="C15" s="60" t="s">
        <v>44</v>
      </c>
      <c r="D15" s="74" t="s">
        <v>32</v>
      </c>
      <c r="E15" s="71">
        <f>IF(D15&lt;&gt;"",IF(ISNUMBER(D15),MAX(1000/TME1*(TME1-D15+MIN(D:D)),1),0),"")</f>
        <v>0</v>
      </c>
      <c r="F15" s="15">
        <f t="shared" si="2"/>
        <v>20</v>
      </c>
      <c r="G15" s="42">
        <v>895</v>
      </c>
      <c r="H15" s="71">
        <f t="shared" si="3"/>
        <v>175</v>
      </c>
      <c r="I15" s="15">
        <f t="shared" si="4"/>
        <v>18</v>
      </c>
      <c r="J15" s="71">
        <f t="shared" si="5"/>
        <v>175</v>
      </c>
      <c r="K15" s="15">
        <f t="shared" si="6"/>
        <v>19</v>
      </c>
      <c r="L15" s="21">
        <v>835</v>
      </c>
      <c r="M15" s="14">
        <f t="shared" si="7"/>
        <v>337.3015873015873</v>
      </c>
      <c r="N15" s="15">
        <f t="shared" si="8"/>
        <v>17</v>
      </c>
      <c r="O15" s="14">
        <f t="shared" si="9"/>
        <v>512.3015873015872</v>
      </c>
      <c r="P15" s="67">
        <f t="shared" si="10"/>
        <v>19</v>
      </c>
      <c r="Q15" s="72">
        <v>11</v>
      </c>
      <c r="R15" s="72">
        <v>37</v>
      </c>
      <c r="S15" s="73">
        <v>6</v>
      </c>
    </row>
    <row r="16" spans="1:19" s="73" customFormat="1" ht="25.5" customHeight="1">
      <c r="A16" s="15">
        <f t="shared" si="0"/>
        <v>17</v>
      </c>
      <c r="B16" s="11" t="s">
        <v>56</v>
      </c>
      <c r="C16" s="36" t="s">
        <v>35</v>
      </c>
      <c r="D16" s="13">
        <v>180</v>
      </c>
      <c r="E16" s="71">
        <f aca="true" t="shared" si="11" ref="E16:E23">IF(D16&lt;&gt;"",IF(ISNUMBER(D16),MAX(1000/TME1*(TME1-D16+MIN(D$1:D$65536)),0),1),"")</f>
        <v>714.2857142857142</v>
      </c>
      <c r="F16" s="15">
        <f t="shared" si="2"/>
        <v>15</v>
      </c>
      <c r="G16" s="42">
        <v>810</v>
      </c>
      <c r="H16" s="71">
        <f t="shared" si="3"/>
        <v>253.7037037037037</v>
      </c>
      <c r="I16" s="15">
        <f t="shared" si="4"/>
        <v>16</v>
      </c>
      <c r="J16" s="71">
        <f t="shared" si="5"/>
        <v>967.9894179894179</v>
      </c>
      <c r="K16" s="15">
        <f t="shared" si="6"/>
        <v>17</v>
      </c>
      <c r="L16" s="21">
        <v>211</v>
      </c>
      <c r="M16" s="14">
        <f t="shared" si="7"/>
        <v>832.5396825396825</v>
      </c>
      <c r="N16" s="15">
        <f t="shared" si="8"/>
        <v>11</v>
      </c>
      <c r="O16" s="14">
        <f t="shared" si="9"/>
        <v>1800.5291005291006</v>
      </c>
      <c r="P16" s="67">
        <f t="shared" si="10"/>
        <v>13</v>
      </c>
      <c r="Q16" s="72">
        <v>38</v>
      </c>
      <c r="R16" s="72">
        <v>40</v>
      </c>
      <c r="S16" s="73">
        <v>2</v>
      </c>
    </row>
    <row r="17" spans="1:19" s="73" customFormat="1" ht="25.5" customHeight="1">
      <c r="A17" s="15">
        <f t="shared" si="0"/>
        <v>7</v>
      </c>
      <c r="B17" s="69" t="s">
        <v>55</v>
      </c>
      <c r="C17" s="36" t="s">
        <v>35</v>
      </c>
      <c r="D17" s="70">
        <v>0</v>
      </c>
      <c r="E17" s="71">
        <f t="shared" si="11"/>
        <v>1000</v>
      </c>
      <c r="F17" s="15">
        <f t="shared" si="2"/>
        <v>1</v>
      </c>
      <c r="G17" s="42">
        <v>680</v>
      </c>
      <c r="H17" s="71">
        <f t="shared" si="3"/>
        <v>374.0740740740741</v>
      </c>
      <c r="I17" s="15">
        <f t="shared" si="4"/>
        <v>10</v>
      </c>
      <c r="J17" s="71">
        <f t="shared" si="5"/>
        <v>1374.0740740740741</v>
      </c>
      <c r="K17" s="15">
        <f t="shared" si="6"/>
        <v>7</v>
      </c>
      <c r="L17" s="13">
        <v>0</v>
      </c>
      <c r="M17" s="14">
        <f t="shared" si="7"/>
        <v>1000</v>
      </c>
      <c r="N17" s="15">
        <f t="shared" si="8"/>
        <v>1</v>
      </c>
      <c r="O17" s="14">
        <f t="shared" si="9"/>
        <v>2374.074074074074</v>
      </c>
      <c r="P17" s="67">
        <f t="shared" si="10"/>
        <v>7</v>
      </c>
      <c r="Q17" s="72">
        <v>2</v>
      </c>
      <c r="R17" s="72">
        <v>43</v>
      </c>
      <c r="S17" s="73">
        <v>1</v>
      </c>
    </row>
    <row r="18" spans="1:19" s="73" customFormat="1" ht="25.5" customHeight="1">
      <c r="A18" s="15">
        <f t="shared" si="0"/>
        <v>5</v>
      </c>
      <c r="B18" s="69" t="s">
        <v>95</v>
      </c>
      <c r="C18" s="60" t="s">
        <v>86</v>
      </c>
      <c r="D18" s="74">
        <v>25</v>
      </c>
      <c r="E18" s="71">
        <f t="shared" si="11"/>
        <v>960.3174603174602</v>
      </c>
      <c r="F18" s="15">
        <f t="shared" si="2"/>
        <v>10</v>
      </c>
      <c r="G18" s="42">
        <v>325</v>
      </c>
      <c r="H18" s="71">
        <f t="shared" si="3"/>
        <v>702.7777777777778</v>
      </c>
      <c r="I18" s="15">
        <f t="shared" si="4"/>
        <v>4</v>
      </c>
      <c r="J18" s="71">
        <f t="shared" si="5"/>
        <v>1663.095238095238</v>
      </c>
      <c r="K18" s="15">
        <f t="shared" si="6"/>
        <v>5</v>
      </c>
      <c r="L18" s="21">
        <v>24</v>
      </c>
      <c r="M18" s="14">
        <f t="shared" si="7"/>
        <v>980.9523809523808</v>
      </c>
      <c r="N18" s="15">
        <f t="shared" si="8"/>
        <v>4</v>
      </c>
      <c r="O18" s="14">
        <f t="shared" si="9"/>
        <v>2644.047619047619</v>
      </c>
      <c r="P18" s="67">
        <f t="shared" si="10"/>
        <v>2</v>
      </c>
      <c r="Q18" s="72">
        <v>62</v>
      </c>
      <c r="R18" s="72">
        <v>46</v>
      </c>
      <c r="S18" s="73">
        <v>7</v>
      </c>
    </row>
    <row r="19" spans="1:19" s="73" customFormat="1" ht="25.5" customHeight="1">
      <c r="A19" s="15">
        <f t="shared" si="0"/>
        <v>12</v>
      </c>
      <c r="B19" s="69" t="s">
        <v>94</v>
      </c>
      <c r="C19" s="60" t="s">
        <v>86</v>
      </c>
      <c r="D19" s="74">
        <v>0</v>
      </c>
      <c r="E19" s="71">
        <f t="shared" si="11"/>
        <v>1000</v>
      </c>
      <c r="F19" s="15">
        <f t="shared" si="2"/>
        <v>1</v>
      </c>
      <c r="G19" s="42">
        <v>808</v>
      </c>
      <c r="H19" s="71">
        <f t="shared" si="3"/>
        <v>255.55555555555554</v>
      </c>
      <c r="I19" s="15">
        <f t="shared" si="4"/>
        <v>15</v>
      </c>
      <c r="J19" s="71">
        <f t="shared" si="5"/>
        <v>1255.5555555555557</v>
      </c>
      <c r="K19" s="15">
        <f t="shared" si="6"/>
        <v>12</v>
      </c>
      <c r="L19" s="21">
        <v>713</v>
      </c>
      <c r="M19" s="14">
        <f t="shared" si="7"/>
        <v>434.1269841269841</v>
      </c>
      <c r="N19" s="15">
        <f t="shared" si="8"/>
        <v>15</v>
      </c>
      <c r="O19" s="14">
        <f t="shared" si="9"/>
        <v>1689.6825396825398</v>
      </c>
      <c r="P19" s="67">
        <f t="shared" si="10"/>
        <v>14</v>
      </c>
      <c r="Q19" s="72">
        <v>32</v>
      </c>
      <c r="R19" s="72">
        <v>49</v>
      </c>
      <c r="S19" s="73">
        <v>8</v>
      </c>
    </row>
    <row r="20" spans="1:19" s="73" customFormat="1" ht="25.5" customHeight="1">
      <c r="A20" s="15">
        <f t="shared" si="0"/>
        <v>11</v>
      </c>
      <c r="B20" s="69" t="s">
        <v>73</v>
      </c>
      <c r="C20" s="60" t="s">
        <v>51</v>
      </c>
      <c r="D20" s="74">
        <v>10</v>
      </c>
      <c r="E20" s="71">
        <f t="shared" si="11"/>
        <v>984.1269841269841</v>
      </c>
      <c r="F20" s="15">
        <f t="shared" si="2"/>
        <v>9</v>
      </c>
      <c r="G20" s="42">
        <v>770</v>
      </c>
      <c r="H20" s="71">
        <f t="shared" si="3"/>
        <v>290.74074074074076</v>
      </c>
      <c r="I20" s="15">
        <f t="shared" si="4"/>
        <v>12</v>
      </c>
      <c r="J20" s="71">
        <f t="shared" si="5"/>
        <v>1274.867724867725</v>
      </c>
      <c r="K20" s="15">
        <f t="shared" si="6"/>
        <v>11</v>
      </c>
      <c r="L20" s="21">
        <v>205</v>
      </c>
      <c r="M20" s="14">
        <f t="shared" si="7"/>
        <v>837.3015873015872</v>
      </c>
      <c r="N20" s="15">
        <f t="shared" si="8"/>
        <v>10</v>
      </c>
      <c r="O20" s="14">
        <f t="shared" si="9"/>
        <v>2112.1693121693124</v>
      </c>
      <c r="P20" s="67">
        <f t="shared" si="10"/>
        <v>11</v>
      </c>
      <c r="Q20" s="72">
        <v>17</v>
      </c>
      <c r="R20" s="72">
        <v>52</v>
      </c>
      <c r="S20" s="73">
        <v>19</v>
      </c>
    </row>
    <row r="21" spans="1:19" s="73" customFormat="1" ht="25.5" customHeight="1">
      <c r="A21" s="15">
        <f t="shared" si="0"/>
        <v>16</v>
      </c>
      <c r="B21" s="69" t="s">
        <v>74</v>
      </c>
      <c r="C21" s="60" t="s">
        <v>51</v>
      </c>
      <c r="D21" s="74">
        <v>410</v>
      </c>
      <c r="E21" s="71">
        <f t="shared" si="11"/>
        <v>349.20634920634916</v>
      </c>
      <c r="F21" s="15">
        <f t="shared" si="2"/>
        <v>18</v>
      </c>
      <c r="G21" s="42">
        <v>379</v>
      </c>
      <c r="H21" s="71">
        <f t="shared" si="3"/>
        <v>652.7777777777778</v>
      </c>
      <c r="I21" s="15">
        <f t="shared" si="4"/>
        <v>6</v>
      </c>
      <c r="J21" s="71">
        <f t="shared" si="5"/>
        <v>1001.984126984127</v>
      </c>
      <c r="K21" s="15">
        <f t="shared" si="6"/>
        <v>16</v>
      </c>
      <c r="L21" s="21">
        <v>785</v>
      </c>
      <c r="M21" s="14">
        <f t="shared" si="7"/>
        <v>376.984126984127</v>
      </c>
      <c r="N21" s="15">
        <f t="shared" si="8"/>
        <v>16</v>
      </c>
      <c r="O21" s="14">
        <f t="shared" si="9"/>
        <v>1378.968253968254</v>
      </c>
      <c r="P21" s="67">
        <f t="shared" si="10"/>
        <v>16</v>
      </c>
      <c r="Q21" s="72">
        <v>59</v>
      </c>
      <c r="R21" s="72">
        <v>55</v>
      </c>
      <c r="S21" s="73">
        <v>20</v>
      </c>
    </row>
    <row r="22" spans="1:19" s="73" customFormat="1" ht="25.5" customHeight="1">
      <c r="A22" s="15">
        <f t="shared" si="0"/>
        <v>6</v>
      </c>
      <c r="B22" s="11" t="s">
        <v>97</v>
      </c>
      <c r="C22" s="60" t="s">
        <v>47</v>
      </c>
      <c r="D22" s="13">
        <v>0</v>
      </c>
      <c r="E22" s="71">
        <f t="shared" si="11"/>
        <v>1000</v>
      </c>
      <c r="F22" s="15">
        <f t="shared" si="2"/>
        <v>1</v>
      </c>
      <c r="G22" s="42">
        <v>402</v>
      </c>
      <c r="H22" s="71">
        <f t="shared" si="3"/>
        <v>631.4814814814815</v>
      </c>
      <c r="I22" s="15">
        <f t="shared" si="4"/>
        <v>7</v>
      </c>
      <c r="J22" s="71">
        <f t="shared" si="5"/>
        <v>1631.4814814814815</v>
      </c>
      <c r="K22" s="15">
        <f t="shared" si="6"/>
        <v>6</v>
      </c>
      <c r="L22" s="21">
        <v>57</v>
      </c>
      <c r="M22" s="14">
        <f t="shared" si="7"/>
        <v>954.7619047619047</v>
      </c>
      <c r="N22" s="15">
        <f t="shared" si="8"/>
        <v>6</v>
      </c>
      <c r="O22" s="14">
        <f t="shared" si="9"/>
        <v>2586.2433862433863</v>
      </c>
      <c r="P22" s="67">
        <f t="shared" si="10"/>
        <v>4</v>
      </c>
      <c r="Q22" s="72">
        <v>14</v>
      </c>
      <c r="R22" s="72">
        <v>58</v>
      </c>
      <c r="S22" s="73">
        <v>12</v>
      </c>
    </row>
    <row r="23" spans="1:21" s="73" customFormat="1" ht="25.5" customHeight="1">
      <c r="A23" s="15">
        <f t="shared" si="0"/>
        <v>10</v>
      </c>
      <c r="B23" s="69" t="s">
        <v>65</v>
      </c>
      <c r="C23" s="60" t="s">
        <v>47</v>
      </c>
      <c r="D23" s="74">
        <v>0</v>
      </c>
      <c r="E23" s="71">
        <f t="shared" si="11"/>
        <v>1000</v>
      </c>
      <c r="F23" s="15">
        <f t="shared" si="2"/>
        <v>1</v>
      </c>
      <c r="G23" s="42">
        <v>783</v>
      </c>
      <c r="H23" s="71">
        <f t="shared" si="3"/>
        <v>278.7037037037037</v>
      </c>
      <c r="I23" s="15">
        <f t="shared" si="4"/>
        <v>13</v>
      </c>
      <c r="J23" s="71">
        <f t="shared" si="5"/>
        <v>1278.7037037037037</v>
      </c>
      <c r="K23" s="15">
        <f t="shared" si="6"/>
        <v>10</v>
      </c>
      <c r="L23" s="21">
        <v>13</v>
      </c>
      <c r="M23" s="14">
        <f t="shared" si="7"/>
        <v>989.6825396825396</v>
      </c>
      <c r="N23" s="15">
        <f t="shared" si="8"/>
        <v>3</v>
      </c>
      <c r="O23" s="14">
        <f t="shared" si="9"/>
        <v>2268.386243386243</v>
      </c>
      <c r="P23" s="67">
        <f t="shared" si="10"/>
        <v>9</v>
      </c>
      <c r="Q23" s="72">
        <v>41</v>
      </c>
      <c r="R23" s="72">
        <v>61</v>
      </c>
      <c r="S23" s="73">
        <v>11</v>
      </c>
      <c r="U23" s="73" t="s">
        <v>115</v>
      </c>
    </row>
    <row r="24" spans="3:18" s="73" customFormat="1" ht="12.75">
      <c r="C24" s="75"/>
      <c r="L24" s="37"/>
      <c r="M24" s="38"/>
      <c r="N24" s="39"/>
      <c r="O24" s="38"/>
      <c r="P24" s="39"/>
      <c r="Q24" s="76"/>
      <c r="R24" s="76"/>
    </row>
    <row r="25" spans="3:18" s="73" customFormat="1" ht="12.75">
      <c r="C25" s="75"/>
      <c r="L25" s="37"/>
      <c r="M25" s="38"/>
      <c r="N25" s="39"/>
      <c r="O25" s="38"/>
      <c r="P25" s="39"/>
      <c r="Q25" s="76"/>
      <c r="R25" s="76"/>
    </row>
    <row r="26" spans="3:18" s="73" customFormat="1" ht="12.75">
      <c r="C26" s="75"/>
      <c r="L26" s="37"/>
      <c r="M26" s="38"/>
      <c r="N26" s="39"/>
      <c r="O26" s="38"/>
      <c r="P26" s="39"/>
      <c r="Q26" s="76"/>
      <c r="R26" s="76"/>
    </row>
    <row r="27" spans="3:18" s="73" customFormat="1" ht="12.75">
      <c r="C27" s="75"/>
      <c r="L27" s="37"/>
      <c r="M27" s="38"/>
      <c r="N27" s="39"/>
      <c r="O27" s="38"/>
      <c r="P27" s="39"/>
      <c r="Q27" s="76"/>
      <c r="R27" s="76"/>
    </row>
    <row r="28" spans="3:18" s="73" customFormat="1" ht="12.75">
      <c r="C28" s="75"/>
      <c r="L28" s="37"/>
      <c r="M28" s="38"/>
      <c r="N28" s="39"/>
      <c r="O28" s="38"/>
      <c r="P28" s="39"/>
      <c r="Q28" s="76"/>
      <c r="R28" s="76"/>
    </row>
    <row r="29" spans="3:18" s="73" customFormat="1" ht="12.75">
      <c r="C29" s="75"/>
      <c r="L29" s="37"/>
      <c r="M29" s="38"/>
      <c r="N29" s="39"/>
      <c r="O29" s="38"/>
      <c r="P29" s="39"/>
      <c r="Q29" s="76"/>
      <c r="R29" s="76"/>
    </row>
    <row r="30" spans="3:18" s="73" customFormat="1" ht="12.75">
      <c r="C30" s="75"/>
      <c r="L30" s="37"/>
      <c r="M30" s="38"/>
      <c r="N30" s="39"/>
      <c r="O30" s="38"/>
      <c r="P30" s="39"/>
      <c r="Q30" s="76"/>
      <c r="R30" s="76"/>
    </row>
    <row r="31" spans="3:18" s="73" customFormat="1" ht="12.75">
      <c r="C31" s="75"/>
      <c r="L31" s="37"/>
      <c r="M31" s="38"/>
      <c r="N31" s="39"/>
      <c r="O31" s="38"/>
      <c r="P31" s="39"/>
      <c r="Q31" s="76"/>
      <c r="R31" s="76"/>
    </row>
    <row r="32" spans="3:18" s="73" customFormat="1" ht="12.75">
      <c r="C32" s="75"/>
      <c r="L32" s="37"/>
      <c r="M32" s="38"/>
      <c r="N32" s="39"/>
      <c r="O32" s="38"/>
      <c r="P32" s="39"/>
      <c r="Q32" s="76"/>
      <c r="R32" s="76"/>
    </row>
    <row r="33" spans="3:18" s="73" customFormat="1" ht="12.75">
      <c r="C33" s="75"/>
      <c r="L33" s="37"/>
      <c r="M33" s="38"/>
      <c r="N33" s="39"/>
      <c r="O33" s="38"/>
      <c r="P33" s="39"/>
      <c r="Q33" s="76"/>
      <c r="R33" s="76"/>
    </row>
    <row r="34" spans="3:18" s="73" customFormat="1" ht="12.75">
      <c r="C34" s="75"/>
      <c r="L34" s="37"/>
      <c r="M34" s="38"/>
      <c r="N34" s="39"/>
      <c r="O34" s="38"/>
      <c r="P34" s="39"/>
      <c r="Q34" s="76"/>
      <c r="R34" s="76"/>
    </row>
    <row r="35" spans="3:18" s="73" customFormat="1" ht="12.75">
      <c r="C35" s="75"/>
      <c r="L35" s="37"/>
      <c r="M35" s="38"/>
      <c r="N35" s="39"/>
      <c r="O35" s="38"/>
      <c r="P35" s="39"/>
      <c r="Q35" s="76"/>
      <c r="R35" s="76"/>
    </row>
    <row r="36" spans="3:18" s="73" customFormat="1" ht="12.75">
      <c r="C36" s="75"/>
      <c r="L36" s="37"/>
      <c r="M36" s="38"/>
      <c r="N36" s="39"/>
      <c r="O36" s="38"/>
      <c r="P36" s="39"/>
      <c r="Q36" s="76"/>
      <c r="R36" s="76"/>
    </row>
    <row r="37" spans="3:18" s="73" customFormat="1" ht="12.75">
      <c r="C37" s="75"/>
      <c r="L37" s="37"/>
      <c r="M37" s="38"/>
      <c r="N37" s="39"/>
      <c r="O37" s="38"/>
      <c r="P37" s="39"/>
      <c r="Q37" s="76"/>
      <c r="R37" s="76"/>
    </row>
    <row r="38" spans="3:18" s="73" customFormat="1" ht="12.75">
      <c r="C38" s="75"/>
      <c r="L38" s="37"/>
      <c r="M38" s="38"/>
      <c r="N38" s="39"/>
      <c r="O38" s="38"/>
      <c r="P38" s="39"/>
      <c r="Q38" s="76"/>
      <c r="R38" s="76"/>
    </row>
    <row r="39" spans="3:18" s="73" customFormat="1" ht="12.75">
      <c r="C39" s="75"/>
      <c r="L39" s="37"/>
      <c r="M39" s="38"/>
      <c r="N39" s="39"/>
      <c r="O39" s="38"/>
      <c r="P39" s="39"/>
      <c r="Q39" s="76"/>
      <c r="R39" s="76"/>
    </row>
    <row r="40" spans="3:18" s="73" customFormat="1" ht="12.75">
      <c r="C40" s="75"/>
      <c r="L40" s="37"/>
      <c r="M40" s="38"/>
      <c r="N40" s="39"/>
      <c r="O40" s="38"/>
      <c r="P40" s="39"/>
      <c r="Q40" s="76"/>
      <c r="R40" s="76"/>
    </row>
    <row r="41" spans="3:18" s="73" customFormat="1" ht="12.75">
      <c r="C41" s="75"/>
      <c r="L41" s="37"/>
      <c r="M41" s="38"/>
      <c r="N41" s="39"/>
      <c r="O41" s="38"/>
      <c r="P41" s="39"/>
      <c r="Q41" s="76"/>
      <c r="R41" s="76"/>
    </row>
    <row r="42" spans="3:18" s="73" customFormat="1" ht="12.75">
      <c r="C42" s="75"/>
      <c r="L42" s="37"/>
      <c r="M42" s="38"/>
      <c r="N42" s="39"/>
      <c r="O42" s="38"/>
      <c r="P42" s="39"/>
      <c r="Q42" s="76"/>
      <c r="R42" s="76"/>
    </row>
    <row r="43" spans="3:18" s="73" customFormat="1" ht="12.75">
      <c r="C43" s="75"/>
      <c r="L43" s="37"/>
      <c r="M43" s="38"/>
      <c r="N43" s="39"/>
      <c r="O43" s="38"/>
      <c r="P43" s="39"/>
      <c r="Q43" s="76"/>
      <c r="R43" s="76"/>
    </row>
    <row r="44" spans="3:18" s="73" customFormat="1" ht="12.75">
      <c r="C44" s="75"/>
      <c r="L44" s="37"/>
      <c r="M44" s="38"/>
      <c r="N44" s="39"/>
      <c r="O44" s="38"/>
      <c r="P44" s="39"/>
      <c r="Q44" s="76"/>
      <c r="R44" s="76"/>
    </row>
    <row r="45" spans="3:18" s="73" customFormat="1" ht="12.75">
      <c r="C45" s="75"/>
      <c r="L45" s="37"/>
      <c r="M45" s="38"/>
      <c r="N45" s="39"/>
      <c r="O45" s="38"/>
      <c r="P45" s="39"/>
      <c r="Q45" s="76"/>
      <c r="R45" s="76"/>
    </row>
    <row r="46" spans="3:18" s="73" customFormat="1" ht="12.75">
      <c r="C46" s="75"/>
      <c r="L46" s="37"/>
      <c r="M46" s="38"/>
      <c r="N46" s="39"/>
      <c r="O46" s="38"/>
      <c r="P46" s="39"/>
      <c r="Q46" s="76"/>
      <c r="R46" s="76"/>
    </row>
    <row r="47" spans="3:18" s="73" customFormat="1" ht="12.75">
      <c r="C47" s="75"/>
      <c r="L47" s="37"/>
      <c r="M47" s="38"/>
      <c r="N47" s="39"/>
      <c r="O47" s="38"/>
      <c r="P47" s="39"/>
      <c r="Q47" s="76"/>
      <c r="R47" s="76"/>
    </row>
    <row r="48" spans="3:18" s="73" customFormat="1" ht="12.75">
      <c r="C48" s="75"/>
      <c r="L48" s="37"/>
      <c r="M48" s="38"/>
      <c r="N48" s="39"/>
      <c r="O48" s="38"/>
      <c r="P48" s="39"/>
      <c r="Q48" s="76"/>
      <c r="R48" s="76"/>
    </row>
    <row r="49" spans="3:18" s="73" customFormat="1" ht="12.75">
      <c r="C49" s="75"/>
      <c r="L49" s="37"/>
      <c r="M49" s="38"/>
      <c r="N49" s="39"/>
      <c r="O49" s="38"/>
      <c r="P49" s="39"/>
      <c r="Q49" s="76"/>
      <c r="R49" s="76"/>
    </row>
    <row r="50" spans="3:18" s="73" customFormat="1" ht="12.75">
      <c r="C50" s="75"/>
      <c r="L50" s="37"/>
      <c r="M50" s="38"/>
      <c r="N50" s="39"/>
      <c r="O50" s="38"/>
      <c r="P50" s="39"/>
      <c r="Q50" s="76"/>
      <c r="R50" s="76"/>
    </row>
    <row r="51" spans="3:18" s="73" customFormat="1" ht="12.75">
      <c r="C51" s="75"/>
      <c r="L51" s="37"/>
      <c r="M51" s="38"/>
      <c r="N51" s="39"/>
      <c r="O51" s="38"/>
      <c r="P51" s="39"/>
      <c r="Q51" s="76"/>
      <c r="R51" s="76"/>
    </row>
    <row r="52" spans="3:18" s="73" customFormat="1" ht="12.75">
      <c r="C52" s="75"/>
      <c r="L52" s="37"/>
      <c r="M52" s="38"/>
      <c r="N52" s="39"/>
      <c r="O52" s="38"/>
      <c r="P52" s="39"/>
      <c r="Q52" s="76"/>
      <c r="R52" s="76"/>
    </row>
    <row r="53" spans="3:18" s="73" customFormat="1" ht="12.75">
      <c r="C53" s="75"/>
      <c r="L53" s="37"/>
      <c r="M53" s="38"/>
      <c r="N53" s="39"/>
      <c r="O53" s="38"/>
      <c r="P53" s="39"/>
      <c r="Q53" s="76"/>
      <c r="R53" s="76"/>
    </row>
    <row r="54" spans="3:18" s="73" customFormat="1" ht="12.75">
      <c r="C54" s="75"/>
      <c r="L54" s="37"/>
      <c r="M54" s="38"/>
      <c r="N54" s="39"/>
      <c r="O54" s="38"/>
      <c r="P54" s="39"/>
      <c r="Q54" s="76"/>
      <c r="R54" s="7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4724409448818898" bottom="0.5118110236220472" header="0.2755905511811024" footer="0.5118110236220472"/>
  <pageSetup fitToHeight="1" fitToWidth="1" horizontalDpi="300" verticalDpi="300" orientation="portrait" paperSize="9" scale="66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M14"/>
  <sheetViews>
    <sheetView workbookViewId="0" topLeftCell="A1">
      <selection activeCell="E24" sqref="E24"/>
    </sheetView>
  </sheetViews>
  <sheetFormatPr defaultColWidth="9.00390625" defaultRowHeight="12.75"/>
  <cols>
    <col min="1" max="1" width="27.00390625" style="0" customWidth="1"/>
  </cols>
  <sheetData>
    <row r="1" spans="1:12" ht="12.75">
      <c r="A1" s="43"/>
      <c r="B1" s="100" t="s">
        <v>3</v>
      </c>
      <c r="C1" s="100"/>
      <c r="D1" s="100"/>
      <c r="E1" s="100" t="s">
        <v>4</v>
      </c>
      <c r="F1" s="100"/>
      <c r="G1" s="100"/>
      <c r="H1" s="100" t="s">
        <v>5</v>
      </c>
      <c r="I1" s="100"/>
      <c r="J1" s="100"/>
      <c r="K1" s="43" t="s">
        <v>119</v>
      </c>
      <c r="L1" s="43" t="s">
        <v>0</v>
      </c>
    </row>
    <row r="2" spans="1:12" ht="12.75">
      <c r="A2" s="43"/>
      <c r="B2" s="44" t="s">
        <v>1</v>
      </c>
      <c r="C2" s="44" t="s">
        <v>2</v>
      </c>
      <c r="D2" s="44" t="s">
        <v>16</v>
      </c>
      <c r="E2" s="44" t="s">
        <v>1</v>
      </c>
      <c r="F2" s="44" t="s">
        <v>2</v>
      </c>
      <c r="G2" s="44" t="s">
        <v>16</v>
      </c>
      <c r="H2" s="44" t="s">
        <v>1</v>
      </c>
      <c r="I2" s="44" t="s">
        <v>2</v>
      </c>
      <c r="J2" s="44" t="s">
        <v>16</v>
      </c>
      <c r="K2" s="43"/>
      <c r="L2" s="43"/>
    </row>
    <row r="3" spans="1:13" ht="12.75">
      <c r="A3" s="36" t="s">
        <v>35</v>
      </c>
      <c r="B3" s="77">
        <f>TS!O3+TS!O4</f>
        <v>5827.469135802469</v>
      </c>
      <c r="C3" s="77">
        <f>TJ!O3+TJ!O4</f>
        <v>5797.760942760943</v>
      </c>
      <c r="D3" s="77">
        <f>TM!O3+TM!O4</f>
        <v>5846.031746031746</v>
      </c>
      <c r="E3" s="77">
        <f>S!H21+S!H22</f>
        <v>1944.4444444444443</v>
      </c>
      <c r="F3" s="77">
        <f>J!H13+J!H14</f>
        <v>1754.5454545454545</v>
      </c>
      <c r="G3" s="77">
        <f>M!H16+M!H17</f>
        <v>627.7777777777778</v>
      </c>
      <c r="H3" s="77">
        <f>S!M21+S!M22</f>
        <v>2000</v>
      </c>
      <c r="I3" s="77">
        <f>J!M13+J!M14</f>
        <v>1723.1481481481483</v>
      </c>
      <c r="J3" s="77">
        <f>M!M16+M!M17</f>
        <v>1832.5396825396824</v>
      </c>
      <c r="K3" s="77">
        <f aca="true" t="shared" si="0" ref="K3:K14">SUM(B3:J3)</f>
        <v>27353.71733205067</v>
      </c>
      <c r="L3" s="15">
        <f aca="true" t="shared" si="1" ref="L3:L14">IF(K3&lt;&gt;"",RANK(K3,K$1:K$65536),"")</f>
        <v>1</v>
      </c>
      <c r="M3" s="79">
        <f>SUM(B3:D3)</f>
        <v>17471.26182459516</v>
      </c>
    </row>
    <row r="4" spans="1:13" ht="12.75">
      <c r="A4" s="36" t="s">
        <v>39</v>
      </c>
      <c r="B4" s="77">
        <f>TS!O5+TS!O6</f>
        <v>5694.356261022927</v>
      </c>
      <c r="C4" s="77">
        <f>TJ!O5+TJ!O6</f>
        <v>5456.734006734007</v>
      </c>
      <c r="D4" s="77">
        <f>TM!O5+TM!O6</f>
        <v>5464.417989417989</v>
      </c>
      <c r="E4" s="77">
        <f>S!H25+S!H26</f>
        <v>1343.5185185185185</v>
      </c>
      <c r="F4" s="77">
        <f>J!H17+J!H18</f>
        <v>1403.0303030303032</v>
      </c>
      <c r="G4" s="77">
        <f>M!H11+M!H12</f>
        <v>1442.5925925925926</v>
      </c>
      <c r="H4" s="77">
        <f>S!M25+S!M26</f>
        <v>1863.4920634920634</v>
      </c>
      <c r="I4" s="77">
        <f>J!M17+J!M18</f>
        <v>837.9629629629629</v>
      </c>
      <c r="J4" s="77">
        <f>M!M11+M!M12</f>
        <v>1702.3809523809523</v>
      </c>
      <c r="K4" s="77">
        <f t="shared" si="0"/>
        <v>25208.485650152317</v>
      </c>
      <c r="L4" s="15">
        <f t="shared" si="1"/>
        <v>2</v>
      </c>
      <c r="M4" s="79">
        <f aca="true" t="shared" si="2" ref="M4:M14">SUM(B4:D4)</f>
        <v>16615.508257174923</v>
      </c>
    </row>
    <row r="5" spans="1:13" ht="12.75">
      <c r="A5" s="60" t="s">
        <v>161</v>
      </c>
      <c r="B5" s="77">
        <f>TS!O7+TS!O8</f>
        <v>5669.576719576719</v>
      </c>
      <c r="C5" s="77">
        <f>TJ!O7+TJ!O8</f>
        <v>4923.585858585859</v>
      </c>
      <c r="D5" s="77">
        <f>TM!O7+TM!O8</f>
        <v>5155.15873015873</v>
      </c>
      <c r="E5" s="77">
        <f>S!H11+S!H12</f>
        <v>1264.8148148148148</v>
      </c>
      <c r="F5" s="77">
        <f>J!H7+J!H8</f>
        <v>768.6868686868688</v>
      </c>
      <c r="G5" s="77">
        <f>M!H20+M!H21</f>
        <v>943.5185185185186</v>
      </c>
      <c r="H5" s="77">
        <f>S!M11+S!M12</f>
        <v>1742.063492063492</v>
      </c>
      <c r="I5" s="77">
        <f>J!M7+J!M8</f>
        <v>1322.2222222222222</v>
      </c>
      <c r="J5" s="77">
        <f>M!M20+M!M21</f>
        <v>1214.2857142857142</v>
      </c>
      <c r="K5" s="77">
        <f t="shared" si="0"/>
        <v>23003.912938912938</v>
      </c>
      <c r="L5" s="15">
        <f t="shared" si="1"/>
        <v>3</v>
      </c>
      <c r="M5" s="79">
        <f t="shared" si="2"/>
        <v>15748.321308321307</v>
      </c>
    </row>
    <row r="6" spans="1:13" ht="12.75">
      <c r="A6" s="60" t="s">
        <v>168</v>
      </c>
      <c r="B6" s="77">
        <f>TS!O9+TS!O10</f>
        <v>5635.890652557319</v>
      </c>
      <c r="C6" s="77">
        <f>TJ!O9+TJ!O10</f>
        <v>4461.969696969697</v>
      </c>
      <c r="D6" s="77">
        <f>TM!O9+TM!O10</f>
        <v>4564.021164021164</v>
      </c>
      <c r="E6" s="77">
        <f>S!H23+S!H24</f>
        <v>1795.3703703703704</v>
      </c>
      <c r="F6" s="77">
        <f>J!H19+J!H20</f>
        <v>1484.848484848485</v>
      </c>
      <c r="G6" s="77">
        <f>M!H7+M!H8</f>
        <v>616.7407407407408</v>
      </c>
      <c r="H6" s="77">
        <f>S!M23+S!M24</f>
        <v>1837.3015873015872</v>
      </c>
      <c r="I6" s="77">
        <f>J!M19+J!M20</f>
        <v>800.9259259259259</v>
      </c>
      <c r="J6" s="77">
        <f>M!M7+M!M8</f>
        <v>742.0634920634919</v>
      </c>
      <c r="K6" s="77">
        <f t="shared" si="0"/>
        <v>21939.13211479878</v>
      </c>
      <c r="L6" s="15">
        <f t="shared" si="1"/>
        <v>6</v>
      </c>
      <c r="M6" s="79">
        <f t="shared" si="2"/>
        <v>14661.88151354818</v>
      </c>
    </row>
    <row r="7" spans="1:13" ht="12.75">
      <c r="A7" s="59" t="s">
        <v>156</v>
      </c>
      <c r="B7" s="77">
        <f>TS!O17+TS!O18</f>
        <v>5223.412698412698</v>
      </c>
      <c r="C7" s="77">
        <f>TJ!O11</f>
        <v>2127.3232323232323</v>
      </c>
      <c r="D7" s="77">
        <f>TM!O12+TM!O13</f>
        <v>4261.243386243386</v>
      </c>
      <c r="E7" s="77">
        <f>S!H5+S!H6</f>
        <v>1840.7407407407409</v>
      </c>
      <c r="F7" s="77">
        <f>J!H15+J!H16</f>
        <v>1108.080808080808</v>
      </c>
      <c r="G7" s="77">
        <f>M!H18+M!H19</f>
        <v>958.3333333333334</v>
      </c>
      <c r="H7" s="77">
        <f>S!M5+S!M6</f>
        <v>2000</v>
      </c>
      <c r="I7" s="77">
        <f>J!M15+J!M16</f>
        <v>669.4444444444445</v>
      </c>
      <c r="J7" s="77">
        <f>M!M18+M!M19</f>
        <v>1415.0793650793648</v>
      </c>
      <c r="K7" s="77">
        <f t="shared" si="0"/>
        <v>19603.658008658007</v>
      </c>
      <c r="L7" s="15">
        <f t="shared" si="1"/>
        <v>9</v>
      </c>
      <c r="M7" s="79">
        <f t="shared" si="2"/>
        <v>11611.979316979316</v>
      </c>
    </row>
    <row r="8" spans="1:13" ht="12.75">
      <c r="A8" s="59" t="s">
        <v>150</v>
      </c>
      <c r="B8" s="77">
        <f>TS!O19+TS!O20</f>
        <v>4905.114638447971</v>
      </c>
      <c r="C8" s="77">
        <f>TJ!O12+TJ!O13</f>
        <v>4191.245791245792</v>
      </c>
      <c r="D8" s="77">
        <f>TM!O14+TM!O15</f>
        <v>4048.941798941799</v>
      </c>
      <c r="E8" s="77">
        <f>S!H17+S!H18</f>
        <v>1898.1481481481483</v>
      </c>
      <c r="F8" s="77">
        <f>J!H11+J!H12</f>
        <v>1596.969696969697</v>
      </c>
      <c r="G8" s="77">
        <f>M!H9+M!H10</f>
        <v>387.03703703703707</v>
      </c>
      <c r="H8" s="77">
        <f>S!M17+S!M18</f>
        <v>1757.936507936508</v>
      </c>
      <c r="I8" s="77">
        <f>J!M11+J!M12</f>
        <v>1189.8148148148148</v>
      </c>
      <c r="J8" s="77">
        <f>M!M9+M!M10</f>
        <v>753.968253968254</v>
      </c>
      <c r="K8" s="77">
        <f t="shared" si="0"/>
        <v>20729.176687510022</v>
      </c>
      <c r="L8" s="15">
        <f t="shared" si="1"/>
        <v>8</v>
      </c>
      <c r="M8" s="79">
        <f t="shared" si="2"/>
        <v>13145.302228635563</v>
      </c>
    </row>
    <row r="9" spans="1:13" ht="12.75">
      <c r="A9" s="59" t="s">
        <v>144</v>
      </c>
      <c r="B9" s="77">
        <f>TS!O21+TS!O22</f>
        <v>4608.95061728395</v>
      </c>
      <c r="C9" s="77">
        <f>TJ!O14+TJ!O15</f>
        <v>4019.276094276094</v>
      </c>
      <c r="D9" s="77">
        <f>TM!O16+TM!O17</f>
        <v>3972.4867724867727</v>
      </c>
      <c r="E9" s="77">
        <f>S!H28+S!H29</f>
        <v>1723.1481481481483</v>
      </c>
      <c r="F9" s="77">
        <f>J!H21+J!H22</f>
        <v>1692.9292929292928</v>
      </c>
      <c r="G9" s="77">
        <f>M!H3+M!H4</f>
        <v>800.9259259259259</v>
      </c>
      <c r="H9" s="77">
        <f>S!M28+S!M29</f>
        <v>1742.8571428571427</v>
      </c>
      <c r="I9" s="77">
        <f>J!M21+J!M22</f>
        <v>1361.111111111111</v>
      </c>
      <c r="J9" s="77">
        <f>M!M3+M!M4</f>
        <v>1892.063492063492</v>
      </c>
      <c r="K9" s="77">
        <f t="shared" si="0"/>
        <v>21813.748597081925</v>
      </c>
      <c r="L9" s="15">
        <f t="shared" si="1"/>
        <v>7</v>
      </c>
      <c r="M9" s="79">
        <f t="shared" si="2"/>
        <v>12600.713484046817</v>
      </c>
    </row>
    <row r="10" spans="1:13" ht="25.5">
      <c r="A10" s="60" t="s">
        <v>133</v>
      </c>
      <c r="B10" s="77">
        <f>TS!O23+TS!O24</f>
        <v>4392.416225749559</v>
      </c>
      <c r="C10" s="77">
        <f>TJ!O16+TJ!O17</f>
        <v>3721.649831649832</v>
      </c>
      <c r="D10" s="77">
        <f>TM!O18+TM!O19</f>
        <v>3782.142857142857</v>
      </c>
      <c r="E10" s="77">
        <f>S!H7+S!H8</f>
        <v>1926.8518518518517</v>
      </c>
      <c r="F10" s="77">
        <f>J!H9+J!H10</f>
        <v>1971.7171717171718</v>
      </c>
      <c r="G10" s="77">
        <f>M!H22+M!H23</f>
        <v>910.1851851851852</v>
      </c>
      <c r="H10" s="77">
        <f>S!M7+S!M8</f>
        <v>1932.5396825396824</v>
      </c>
      <c r="I10" s="77">
        <f>J!M9+J!M10</f>
        <v>1998.1481481481483</v>
      </c>
      <c r="J10" s="77">
        <f>M!M22+M!M23</f>
        <v>1944.4444444444443</v>
      </c>
      <c r="K10" s="77">
        <f t="shared" si="0"/>
        <v>22580.095398428733</v>
      </c>
      <c r="L10" s="15">
        <f t="shared" si="1"/>
        <v>4</v>
      </c>
      <c r="M10" s="79">
        <f t="shared" si="2"/>
        <v>11896.208914542247</v>
      </c>
    </row>
    <row r="11" spans="1:13" ht="25.5">
      <c r="A11" s="60" t="s">
        <v>127</v>
      </c>
      <c r="B11" s="77">
        <f>TS!O25+TS!O26</f>
        <v>4180.599647266314</v>
      </c>
      <c r="C11" s="77">
        <f>TJ!O18+TJ!O19</f>
        <v>3478.3333333333335</v>
      </c>
      <c r="D11" s="77">
        <f>TM!O20+TM!O21</f>
        <v>3571.8253968253966</v>
      </c>
      <c r="E11" s="77">
        <f>S!H19+S!H20</f>
        <v>1942.5925925925926</v>
      </c>
      <c r="F11" s="77">
        <f>J!H5+J!H6</f>
        <v>1769.69696969697</v>
      </c>
      <c r="G11" s="77">
        <f>M!H5+M!H6</f>
        <v>1720.3703703703704</v>
      </c>
      <c r="H11" s="77">
        <f>S!M19+S!M20</f>
        <v>1880.1587301587301</v>
      </c>
      <c r="I11" s="77">
        <f>J!M5+J!M6</f>
        <v>1972.2222222222222</v>
      </c>
      <c r="J11" s="77">
        <f>M!M5+M!M6</f>
        <v>1877.7777777777776</v>
      </c>
      <c r="K11" s="77">
        <f t="shared" si="0"/>
        <v>22393.57704024371</v>
      </c>
      <c r="L11" s="15">
        <f t="shared" si="1"/>
        <v>5</v>
      </c>
      <c r="M11" s="79">
        <f t="shared" si="2"/>
        <v>11230.758377425045</v>
      </c>
    </row>
    <row r="12" spans="1:13" ht="25.5">
      <c r="A12" s="60" t="s">
        <v>174</v>
      </c>
      <c r="B12" s="77">
        <f>TS!O27+TS!O28</f>
        <v>3817.7248677248676</v>
      </c>
      <c r="C12" s="77">
        <f>TJ!O20+TJ!O21</f>
        <v>3172.6094276094277</v>
      </c>
      <c r="D12" s="77">
        <f>TM!O22+TM!O23</f>
        <v>3316.6666666666665</v>
      </c>
      <c r="E12" s="77">
        <f>S!H3+S!H4</f>
        <v>1481.4814814814815</v>
      </c>
      <c r="F12" s="77">
        <f>J!H3+J!H4</f>
        <v>868.6868686868687</v>
      </c>
      <c r="G12" s="77">
        <f>M!H14+M!H15</f>
        <v>176</v>
      </c>
      <c r="H12" s="77">
        <f>S!M3+S!M4</f>
        <v>654.7619047619047</v>
      </c>
      <c r="I12" s="77">
        <f>J!M3+J!M4</f>
        <v>777.7777777777778</v>
      </c>
      <c r="J12" s="77">
        <f>M!M14+M!M15</f>
        <v>603.1746031746031</v>
      </c>
      <c r="K12" s="77">
        <f t="shared" si="0"/>
        <v>14868.883597883598</v>
      </c>
      <c r="L12" s="15">
        <f t="shared" si="1"/>
        <v>12</v>
      </c>
      <c r="M12" s="79">
        <f t="shared" si="2"/>
        <v>10307.000962000962</v>
      </c>
    </row>
    <row r="13" spans="1:13" ht="25.5">
      <c r="A13" s="60" t="s">
        <v>180</v>
      </c>
      <c r="B13" s="77">
        <f>TS!O29+TS!O30</f>
        <v>3463.359788359788</v>
      </c>
      <c r="C13" s="77">
        <f>TJ!O22+TJ!O23</f>
        <v>2682.087542087542</v>
      </c>
      <c r="D13" s="77">
        <f>TM!O24+TM!O25</f>
        <v>3069.1798941798943</v>
      </c>
      <c r="E13" s="77">
        <f>S!H25+S!H26</f>
        <v>1343.5185185185185</v>
      </c>
      <c r="F13" s="77">
        <f>J!H21+J!H22</f>
        <v>1692.9292929292928</v>
      </c>
      <c r="G13" s="77">
        <f>M!H9+M!H10</f>
        <v>387.03703703703707</v>
      </c>
      <c r="H13" s="77">
        <f>S!M25+S!M26</f>
        <v>1863.4920634920634</v>
      </c>
      <c r="I13" s="77">
        <f>J!M21+J!M22</f>
        <v>1361.111111111111</v>
      </c>
      <c r="J13" s="77">
        <f>M!M9+M!M10</f>
        <v>753.968253968254</v>
      </c>
      <c r="K13" s="77">
        <f t="shared" si="0"/>
        <v>16616.6835016835</v>
      </c>
      <c r="L13" s="15">
        <f t="shared" si="1"/>
        <v>10</v>
      </c>
      <c r="M13" s="79">
        <f t="shared" si="2"/>
        <v>9214.627224627224</v>
      </c>
    </row>
    <row r="14" spans="1:13" ht="25.5">
      <c r="A14" s="60" t="s">
        <v>185</v>
      </c>
      <c r="B14" s="77">
        <f>TS!O31+TS!O32</f>
        <v>1851.9841269841268</v>
      </c>
      <c r="C14" s="77">
        <f>TJ!O24</f>
        <v>1216.6498316498316</v>
      </c>
      <c r="D14" s="77">
        <f>TM!O26+TM!O27</f>
        <v>2313.227513227513</v>
      </c>
      <c r="E14" s="77">
        <f>S!H5+S!H6</f>
        <v>1840.7407407407409</v>
      </c>
      <c r="F14" s="77">
        <f>J!H5+J!H6</f>
        <v>1769.69696969697</v>
      </c>
      <c r="G14" s="77">
        <f>M!H16+M!H17</f>
        <v>627.7777777777778</v>
      </c>
      <c r="H14" s="77">
        <f>S!M5+S!M6</f>
        <v>2000</v>
      </c>
      <c r="I14" s="77">
        <f>J!M5+J!M6</f>
        <v>1972.2222222222222</v>
      </c>
      <c r="J14" s="77">
        <f>M!M16+M!M17</f>
        <v>1832.5396825396824</v>
      </c>
      <c r="K14" s="77">
        <f t="shared" si="0"/>
        <v>15424.838864838865</v>
      </c>
      <c r="L14" s="15">
        <f t="shared" si="1"/>
        <v>11</v>
      </c>
      <c r="M14" s="79">
        <f t="shared" si="2"/>
        <v>5381.861471861472</v>
      </c>
    </row>
  </sheetData>
  <mergeCells count="3">
    <mergeCell ref="B1:D1"/>
    <mergeCell ref="E1:G1"/>
    <mergeCell ref="H1:J1"/>
  </mergeCells>
  <printOptions/>
  <pageMargins left="0.36" right="0.46" top="6.62" bottom="1" header="6.34" footer="0.5"/>
  <pageSetup fitToHeight="1" fitToWidth="1" horizontalDpi="600" verticalDpi="600" orientation="portrait" paperSize="9" scale="71" r:id="rId1"/>
  <headerFooter alignWithMargins="0">
    <oddHeader>&amp;CXXXI Druzynowe Mistrzostwa Polski w Turystycznych Imprezach na Orientację
Klasyfikacja Drużynowa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L5"/>
  <sheetViews>
    <sheetView zoomScalePageLayoutView="0" workbookViewId="0" topLeftCell="A1">
      <selection activeCell="E29" sqref="E29"/>
    </sheetView>
  </sheetViews>
  <sheetFormatPr defaultColWidth="9.00390625" defaultRowHeight="12.75"/>
  <sheetData>
    <row r="1" spans="1:12" ht="12.75">
      <c r="A1" s="104" t="s">
        <v>1</v>
      </c>
      <c r="B1" s="105"/>
      <c r="C1" s="106" t="s">
        <v>2</v>
      </c>
      <c r="D1" s="82"/>
      <c r="E1" s="83" t="s">
        <v>16</v>
      </c>
      <c r="F1" s="84"/>
      <c r="G1" s="107" t="s">
        <v>17</v>
      </c>
      <c r="H1" s="108"/>
      <c r="I1" s="101" t="s">
        <v>19</v>
      </c>
      <c r="J1" s="102"/>
      <c r="K1" s="103" t="s">
        <v>30</v>
      </c>
      <c r="L1" s="103"/>
    </row>
    <row r="2" spans="1:12" ht="12.75">
      <c r="A2" s="31" t="s">
        <v>3</v>
      </c>
      <c r="B2" s="31">
        <f>18*90</f>
        <v>1620</v>
      </c>
      <c r="C2" s="32" t="s">
        <v>3</v>
      </c>
      <c r="D2" s="32">
        <f>10*90</f>
        <v>900</v>
      </c>
      <c r="E2" s="33" t="s">
        <v>3</v>
      </c>
      <c r="F2" s="33">
        <f>7*90</f>
        <v>630</v>
      </c>
      <c r="G2" s="34" t="s">
        <v>3</v>
      </c>
      <c r="H2" s="34">
        <v>900</v>
      </c>
      <c r="I2" s="35" t="s">
        <v>3</v>
      </c>
      <c r="J2" s="35">
        <v>900</v>
      </c>
      <c r="K2" s="58" t="s">
        <v>3</v>
      </c>
      <c r="L2" s="58">
        <v>810</v>
      </c>
    </row>
    <row r="3" spans="1:12" ht="12.75">
      <c r="A3" s="31" t="s">
        <v>4</v>
      </c>
      <c r="B3" s="31">
        <f>12*90</f>
        <v>1080</v>
      </c>
      <c r="C3" s="32" t="s">
        <v>4</v>
      </c>
      <c r="D3" s="32">
        <f>11*90</f>
        <v>990</v>
      </c>
      <c r="E3" s="33" t="s">
        <v>4</v>
      </c>
      <c r="F3" s="33">
        <f>12*90</f>
        <v>1080</v>
      </c>
      <c r="G3" s="34" t="s">
        <v>4</v>
      </c>
      <c r="H3" s="34">
        <v>810</v>
      </c>
      <c r="I3" s="35"/>
      <c r="J3" s="35"/>
      <c r="K3" s="58"/>
      <c r="L3" s="58"/>
    </row>
    <row r="4" spans="1:12" ht="12.75">
      <c r="A4" s="31" t="s">
        <v>5</v>
      </c>
      <c r="B4" s="31">
        <f>14*90</f>
        <v>1260</v>
      </c>
      <c r="C4" s="32" t="s">
        <v>5</v>
      </c>
      <c r="D4" s="32">
        <f>12*90</f>
        <v>1080</v>
      </c>
      <c r="E4" s="33" t="s">
        <v>5</v>
      </c>
      <c r="F4" s="33">
        <f>14*90</f>
        <v>1260</v>
      </c>
      <c r="G4" s="34" t="s">
        <v>5</v>
      </c>
      <c r="H4" s="34"/>
      <c r="I4" s="35"/>
      <c r="J4" s="35"/>
      <c r="K4" s="58"/>
      <c r="L4" s="58"/>
    </row>
    <row r="5" spans="1:12" ht="12.75">
      <c r="A5" s="31" t="s">
        <v>6</v>
      </c>
      <c r="B5" s="31"/>
      <c r="C5" s="32" t="s">
        <v>6</v>
      </c>
      <c r="D5" s="32"/>
      <c r="E5" s="33" t="s">
        <v>6</v>
      </c>
      <c r="F5" s="33"/>
      <c r="G5" s="34" t="s">
        <v>6</v>
      </c>
      <c r="H5" s="34"/>
      <c r="I5" s="35"/>
      <c r="J5" s="35"/>
      <c r="K5" s="58"/>
      <c r="L5" s="58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U32"/>
  <sheetViews>
    <sheetView workbookViewId="0" topLeftCell="A1">
      <pane ySplit="2" topLeftCell="BM6" activePane="bottomLeft" state="frozen"/>
      <selection pane="topLeft" activeCell="A1" sqref="A1"/>
      <selection pane="bottomLeft" activeCell="C18" sqref="C18"/>
    </sheetView>
  </sheetViews>
  <sheetFormatPr defaultColWidth="9.00390625" defaultRowHeight="25.5" customHeight="1"/>
  <cols>
    <col min="1" max="1" width="5.75390625" style="39" bestFit="1" customWidth="1"/>
    <col min="2" max="2" width="21.625" style="40" bestFit="1" customWidth="1"/>
    <col min="3" max="3" width="16.75390625" style="41" bestFit="1" customWidth="1"/>
    <col min="4" max="4" width="5.75390625" style="37" customWidth="1"/>
    <col min="5" max="5" width="8.125" style="38" bestFit="1" customWidth="1"/>
    <col min="6" max="6" width="3.25390625" style="39" bestFit="1" customWidth="1"/>
    <col min="7" max="7" width="5.75390625" style="37" customWidth="1"/>
    <col min="8" max="8" width="8.125" style="38" bestFit="1" customWidth="1"/>
    <col min="9" max="9" width="3.25390625" style="39" bestFit="1" customWidth="1"/>
    <col min="10" max="10" width="8.125" style="38" bestFit="1" customWidth="1"/>
    <col min="11" max="11" width="3.25390625" style="39" bestFit="1" customWidth="1"/>
    <col min="12" max="12" width="5.75390625" style="37" customWidth="1"/>
    <col min="13" max="13" width="8.125" style="38" bestFit="1" customWidth="1"/>
    <col min="14" max="14" width="3.25390625" style="39" bestFit="1" customWidth="1"/>
    <col min="15" max="15" width="8.125" style="38" bestFit="1" customWidth="1"/>
    <col min="16" max="16" width="3.25390625" style="39" bestFit="1" customWidth="1"/>
    <col min="17" max="18" width="3.125" style="16" hidden="1" customWidth="1"/>
    <col min="19" max="19" width="3.00390625" style="16" hidden="1" customWidth="1"/>
    <col min="20" max="20" width="0" style="16" hidden="1" customWidth="1"/>
    <col min="21" max="21" width="1.625" style="16" bestFit="1" customWidth="1"/>
    <col min="22" max="16384" width="9.125" style="16" customWidth="1"/>
  </cols>
  <sheetData>
    <row r="1" spans="1:18" s="2" customFormat="1" ht="25.5" customHeight="1">
      <c r="A1" s="92" t="s">
        <v>0</v>
      </c>
      <c r="B1" s="94" t="s">
        <v>15</v>
      </c>
      <c r="C1" s="94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2" t="s">
        <v>3</v>
      </c>
      <c r="R1" s="2" t="s">
        <v>4</v>
      </c>
    </row>
    <row r="2" spans="1:16" s="1" customFormat="1" ht="57.75" customHeight="1" thickBot="1">
      <c r="A2" s="93"/>
      <c r="B2" s="95"/>
      <c r="C2" s="95"/>
      <c r="D2" s="24" t="s">
        <v>13</v>
      </c>
      <c r="E2" s="25" t="s">
        <v>14</v>
      </c>
      <c r="F2" s="24" t="s">
        <v>10</v>
      </c>
      <c r="G2" s="24" t="s">
        <v>13</v>
      </c>
      <c r="H2" s="25" t="s">
        <v>14</v>
      </c>
      <c r="I2" s="24" t="s">
        <v>10</v>
      </c>
      <c r="J2" s="25" t="s">
        <v>14</v>
      </c>
      <c r="K2" s="24" t="s">
        <v>10</v>
      </c>
      <c r="L2" s="24" t="s">
        <v>13</v>
      </c>
      <c r="M2" s="25" t="s">
        <v>14</v>
      </c>
      <c r="N2" s="24" t="s">
        <v>10</v>
      </c>
      <c r="O2" s="25" t="s">
        <v>14</v>
      </c>
      <c r="P2" s="26" t="s">
        <v>10</v>
      </c>
    </row>
    <row r="3" spans="1:19" ht="25.5" customHeight="1">
      <c r="A3" s="15">
        <f aca="true" t="shared" si="0" ref="A3:A32">P3</f>
        <v>1</v>
      </c>
      <c r="B3" s="59" t="s">
        <v>145</v>
      </c>
      <c r="C3" s="59" t="s">
        <v>144</v>
      </c>
      <c r="D3" s="13">
        <v>0</v>
      </c>
      <c r="E3" s="14">
        <f aca="true" t="shared" si="1" ref="E3:E32">IF(D3&lt;&gt;"",IF(ISNUMBER(D3),MAX(1000/TSE1*(TSE1-D3+MIN(D$1:D$65536)),0),0),"")</f>
        <v>1000</v>
      </c>
      <c r="F3" s="15">
        <f aca="true" t="shared" si="2" ref="F3:F32">IF(E3&lt;&gt;"",RANK(E3,E$1:E$65536),"")</f>
        <v>1</v>
      </c>
      <c r="G3" s="13">
        <v>72</v>
      </c>
      <c r="H3" s="14">
        <f aca="true" t="shared" si="3" ref="H3:H32">IF(G3&lt;&gt;"",IF(ISNUMBER(G3),MAX(1000/TSE2*(TSE2-G3+MIN(G$1:G$65536)),0),0),"")</f>
        <v>945.3703703703703</v>
      </c>
      <c r="I3" s="15">
        <f aca="true" t="shared" si="4" ref="I3:I32">IF(H3&lt;&gt;"",RANK(H3,H$1:H$65536),"")</f>
        <v>8</v>
      </c>
      <c r="J3" s="14">
        <f aca="true" t="shared" si="5" ref="J3:J32">IF(H3&lt;&gt;"",E3+H3,"")</f>
        <v>1945.3703703703704</v>
      </c>
      <c r="K3" s="15">
        <f aca="true" t="shared" si="6" ref="K3:K32">IF(J3&lt;&gt;"",RANK(J3,J$1:J$65536),"")</f>
        <v>6</v>
      </c>
      <c r="L3" s="21">
        <v>25</v>
      </c>
      <c r="M3" s="14">
        <f aca="true" t="shared" si="7" ref="M3:M32">IF(L3&lt;&gt;"",IF(ISNUMBER(L3),MAX(1000/TSE3*(TSE3-L3+MIN(L$1:L$65536)),0),0),"")</f>
        <v>1000</v>
      </c>
      <c r="N3" s="15">
        <f aca="true" t="shared" si="8" ref="N3:N32">IF(M3&lt;&gt;"",RANK(M3,M$1:M$65536),"")</f>
        <v>1</v>
      </c>
      <c r="O3" s="14">
        <f aca="true" t="shared" si="9" ref="O3:O32">IF(M3&lt;&gt;"",J3+M3,"")</f>
        <v>2945.3703703703704</v>
      </c>
      <c r="P3" s="15">
        <f aca="true" t="shared" si="10" ref="P3:P32">IF(O3&lt;&gt;"",RANK(O3,O$1:O$65536),"")</f>
        <v>1</v>
      </c>
      <c r="Q3" s="16">
        <v>21</v>
      </c>
      <c r="R3" s="16">
        <v>62</v>
      </c>
      <c r="S3" s="16">
        <v>16</v>
      </c>
    </row>
    <row r="4" spans="1:19" ht="25.5" customHeight="1">
      <c r="A4" s="15">
        <f t="shared" si="0"/>
        <v>2</v>
      </c>
      <c r="B4" s="59" t="s">
        <v>36</v>
      </c>
      <c r="C4" s="36" t="s">
        <v>35</v>
      </c>
      <c r="D4" s="13">
        <v>56</v>
      </c>
      <c r="E4" s="14">
        <f t="shared" si="1"/>
        <v>965.4320987654321</v>
      </c>
      <c r="F4" s="15">
        <f t="shared" si="2"/>
        <v>18</v>
      </c>
      <c r="G4" s="13">
        <v>13</v>
      </c>
      <c r="H4" s="14">
        <f t="shared" si="3"/>
        <v>1000</v>
      </c>
      <c r="I4" s="15">
        <f t="shared" si="4"/>
        <v>1</v>
      </c>
      <c r="J4" s="14">
        <f t="shared" si="5"/>
        <v>1965.432098765432</v>
      </c>
      <c r="K4" s="15">
        <f t="shared" si="6"/>
        <v>3</v>
      </c>
      <c r="L4" s="21">
        <v>130</v>
      </c>
      <c r="M4" s="14">
        <f t="shared" si="7"/>
        <v>916.6666666666666</v>
      </c>
      <c r="N4" s="15">
        <f t="shared" si="8"/>
        <v>5</v>
      </c>
      <c r="O4" s="14">
        <f t="shared" si="9"/>
        <v>2882.098765432099</v>
      </c>
      <c r="P4" s="15">
        <f t="shared" si="10"/>
        <v>2</v>
      </c>
      <c r="Q4" s="16">
        <v>18</v>
      </c>
      <c r="R4" s="16">
        <v>20</v>
      </c>
      <c r="S4" s="16">
        <v>2</v>
      </c>
    </row>
    <row r="5" spans="1:19" ht="25.5" customHeight="1">
      <c r="A5" s="15">
        <f t="shared" si="0"/>
        <v>3</v>
      </c>
      <c r="B5" s="59" t="s">
        <v>146</v>
      </c>
      <c r="C5" s="59" t="s">
        <v>144</v>
      </c>
      <c r="D5" s="13">
        <v>0</v>
      </c>
      <c r="E5" s="14">
        <f t="shared" si="1"/>
        <v>1000</v>
      </c>
      <c r="F5" s="15">
        <f t="shared" si="2"/>
        <v>1</v>
      </c>
      <c r="G5" s="13">
        <v>60</v>
      </c>
      <c r="H5" s="14">
        <f t="shared" si="3"/>
        <v>956.4814814814815</v>
      </c>
      <c r="I5" s="15">
        <f t="shared" si="4"/>
        <v>6</v>
      </c>
      <c r="J5" s="14">
        <f t="shared" si="5"/>
        <v>1956.4814814814815</v>
      </c>
      <c r="K5" s="15">
        <f t="shared" si="6"/>
        <v>4</v>
      </c>
      <c r="L5" s="21">
        <v>160</v>
      </c>
      <c r="M5" s="14">
        <f t="shared" si="7"/>
        <v>892.8571428571428</v>
      </c>
      <c r="N5" s="15">
        <f t="shared" si="8"/>
        <v>7</v>
      </c>
      <c r="O5" s="14">
        <f t="shared" si="9"/>
        <v>2849.3386243386244</v>
      </c>
      <c r="P5" s="15">
        <f t="shared" si="10"/>
        <v>3</v>
      </c>
      <c r="Q5" s="16">
        <v>63</v>
      </c>
      <c r="R5" s="16">
        <v>83</v>
      </c>
      <c r="S5" s="16">
        <v>17</v>
      </c>
    </row>
    <row r="6" spans="1:19" ht="25.5" customHeight="1">
      <c r="A6" s="15">
        <f t="shared" si="0"/>
        <v>4</v>
      </c>
      <c r="B6" s="69" t="s">
        <v>162</v>
      </c>
      <c r="C6" s="60" t="s">
        <v>161</v>
      </c>
      <c r="D6" s="13">
        <v>25</v>
      </c>
      <c r="E6" s="14">
        <f t="shared" si="1"/>
        <v>984.5679012345679</v>
      </c>
      <c r="F6" s="15">
        <f t="shared" si="2"/>
        <v>11</v>
      </c>
      <c r="G6" s="13">
        <v>48</v>
      </c>
      <c r="H6" s="14">
        <f t="shared" si="3"/>
        <v>967.5925925925926</v>
      </c>
      <c r="I6" s="15">
        <f t="shared" si="4"/>
        <v>4</v>
      </c>
      <c r="J6" s="14">
        <f t="shared" si="5"/>
        <v>1952.1604938271605</v>
      </c>
      <c r="K6" s="15">
        <f t="shared" si="6"/>
        <v>5</v>
      </c>
      <c r="L6" s="21">
        <v>160</v>
      </c>
      <c r="M6" s="14">
        <f t="shared" si="7"/>
        <v>892.8571428571428</v>
      </c>
      <c r="N6" s="15">
        <f t="shared" si="8"/>
        <v>7</v>
      </c>
      <c r="O6" s="14">
        <f t="shared" si="9"/>
        <v>2845.0176366843034</v>
      </c>
      <c r="P6" s="15">
        <f t="shared" si="10"/>
        <v>4</v>
      </c>
      <c r="Q6" s="16">
        <v>72</v>
      </c>
      <c r="R6" s="16">
        <v>47</v>
      </c>
      <c r="S6" s="16">
        <v>23</v>
      </c>
    </row>
    <row r="7" spans="1:19" ht="25.5" customHeight="1">
      <c r="A7" s="15">
        <f t="shared" si="0"/>
        <v>5</v>
      </c>
      <c r="B7" s="69" t="s">
        <v>126</v>
      </c>
      <c r="C7" s="60" t="s">
        <v>127</v>
      </c>
      <c r="D7" s="13">
        <v>0</v>
      </c>
      <c r="E7" s="14">
        <f t="shared" si="1"/>
        <v>1000</v>
      </c>
      <c r="F7" s="15">
        <f t="shared" si="2"/>
        <v>1</v>
      </c>
      <c r="G7" s="13">
        <v>25</v>
      </c>
      <c r="H7" s="14">
        <f t="shared" si="3"/>
        <v>988.8888888888889</v>
      </c>
      <c r="I7" s="15">
        <f t="shared" si="4"/>
        <v>2</v>
      </c>
      <c r="J7" s="14">
        <f t="shared" si="5"/>
        <v>1988.888888888889</v>
      </c>
      <c r="K7" s="15">
        <f t="shared" si="6"/>
        <v>1</v>
      </c>
      <c r="L7" s="13">
        <v>212</v>
      </c>
      <c r="M7" s="14">
        <f t="shared" si="7"/>
        <v>851.5873015873016</v>
      </c>
      <c r="N7" s="15">
        <f t="shared" si="8"/>
        <v>11</v>
      </c>
      <c r="O7" s="14">
        <f t="shared" si="9"/>
        <v>2840.4761904761904</v>
      </c>
      <c r="P7" s="15">
        <f t="shared" si="10"/>
        <v>5</v>
      </c>
      <c r="Q7" s="16">
        <v>78</v>
      </c>
      <c r="R7" s="16">
        <v>53</v>
      </c>
      <c r="S7" s="16">
        <v>11</v>
      </c>
    </row>
    <row r="8" spans="1:19" ht="25.5" customHeight="1">
      <c r="A8" s="15">
        <f t="shared" si="0"/>
        <v>6</v>
      </c>
      <c r="B8" s="36" t="s">
        <v>175</v>
      </c>
      <c r="C8" s="60" t="s">
        <v>174</v>
      </c>
      <c r="D8" s="13">
        <v>0</v>
      </c>
      <c r="E8" s="14">
        <f t="shared" si="1"/>
        <v>1000</v>
      </c>
      <c r="F8" s="15">
        <f t="shared" si="2"/>
        <v>1</v>
      </c>
      <c r="G8" s="13">
        <v>81</v>
      </c>
      <c r="H8" s="14">
        <f t="shared" si="3"/>
        <v>937.0370370370371</v>
      </c>
      <c r="I8" s="15">
        <f t="shared" si="4"/>
        <v>9</v>
      </c>
      <c r="J8" s="14">
        <f t="shared" si="5"/>
        <v>1937.037037037037</v>
      </c>
      <c r="K8" s="15">
        <f t="shared" si="6"/>
        <v>7</v>
      </c>
      <c r="L8" s="13">
        <v>161</v>
      </c>
      <c r="M8" s="14">
        <f t="shared" si="7"/>
        <v>892.063492063492</v>
      </c>
      <c r="N8" s="15">
        <f t="shared" si="8"/>
        <v>9</v>
      </c>
      <c r="O8" s="14">
        <f t="shared" si="9"/>
        <v>2829.100529100529</v>
      </c>
      <c r="P8" s="15">
        <f t="shared" si="10"/>
        <v>6</v>
      </c>
      <c r="Q8" s="16">
        <v>60</v>
      </c>
      <c r="R8" s="16">
        <v>26</v>
      </c>
      <c r="S8" s="16">
        <v>22</v>
      </c>
    </row>
    <row r="9" spans="1:19" ht="25.5" customHeight="1">
      <c r="A9" s="15">
        <f t="shared" si="0"/>
        <v>7</v>
      </c>
      <c r="B9" s="36" t="s">
        <v>118</v>
      </c>
      <c r="C9" s="59" t="s">
        <v>150</v>
      </c>
      <c r="D9" s="13">
        <v>0</v>
      </c>
      <c r="E9" s="14">
        <f t="shared" si="1"/>
        <v>1000</v>
      </c>
      <c r="F9" s="15">
        <f t="shared" si="2"/>
        <v>1</v>
      </c>
      <c r="G9" s="13">
        <v>120</v>
      </c>
      <c r="H9" s="14">
        <f t="shared" si="3"/>
        <v>900.925925925926</v>
      </c>
      <c r="I9" s="15">
        <f t="shared" si="4"/>
        <v>13</v>
      </c>
      <c r="J9" s="14">
        <f t="shared" si="5"/>
        <v>1900.925925925926</v>
      </c>
      <c r="K9" s="15">
        <f t="shared" si="6"/>
        <v>10</v>
      </c>
      <c r="L9" s="21">
        <v>127</v>
      </c>
      <c r="M9" s="14">
        <f t="shared" si="7"/>
        <v>919.047619047619</v>
      </c>
      <c r="N9" s="15">
        <f t="shared" si="8"/>
        <v>4</v>
      </c>
      <c r="O9" s="14">
        <f t="shared" si="9"/>
        <v>2819.9735449735454</v>
      </c>
      <c r="P9" s="15">
        <f t="shared" si="10"/>
        <v>7</v>
      </c>
      <c r="Q9" s="16">
        <v>33</v>
      </c>
      <c r="R9" s="16">
        <v>23</v>
      </c>
      <c r="S9" s="16">
        <v>14</v>
      </c>
    </row>
    <row r="10" spans="1:19" ht="25.5" customHeight="1">
      <c r="A10" s="15">
        <f t="shared" si="0"/>
        <v>8</v>
      </c>
      <c r="B10" s="36" t="s">
        <v>157</v>
      </c>
      <c r="C10" s="59" t="s">
        <v>156</v>
      </c>
      <c r="D10" s="13">
        <v>163</v>
      </c>
      <c r="E10" s="14">
        <f t="shared" si="1"/>
        <v>899.3827160493827</v>
      </c>
      <c r="F10" s="15">
        <f t="shared" si="2"/>
        <v>27</v>
      </c>
      <c r="G10" s="13">
        <v>56</v>
      </c>
      <c r="H10" s="14">
        <f t="shared" si="3"/>
        <v>960.1851851851852</v>
      </c>
      <c r="I10" s="15">
        <f t="shared" si="4"/>
        <v>5</v>
      </c>
      <c r="J10" s="14">
        <f t="shared" si="5"/>
        <v>1859.567901234568</v>
      </c>
      <c r="K10" s="15">
        <f t="shared" si="6"/>
        <v>13</v>
      </c>
      <c r="L10" s="21">
        <v>80</v>
      </c>
      <c r="M10" s="14">
        <f t="shared" si="7"/>
        <v>956.3492063492063</v>
      </c>
      <c r="N10" s="15">
        <f t="shared" si="8"/>
        <v>2</v>
      </c>
      <c r="O10" s="14">
        <f t="shared" si="9"/>
        <v>2815.917107583774</v>
      </c>
      <c r="P10" s="15">
        <f t="shared" si="10"/>
        <v>8</v>
      </c>
      <c r="Q10" s="16">
        <v>51</v>
      </c>
      <c r="R10" s="16">
        <v>74</v>
      </c>
      <c r="S10" s="16">
        <v>24</v>
      </c>
    </row>
    <row r="11" spans="1:19" ht="25.5" customHeight="1">
      <c r="A11" s="15">
        <f t="shared" si="0"/>
        <v>9</v>
      </c>
      <c r="B11" s="36" t="s">
        <v>37</v>
      </c>
      <c r="C11" s="36" t="s">
        <v>35</v>
      </c>
      <c r="D11" s="13">
        <v>0</v>
      </c>
      <c r="E11" s="14">
        <f t="shared" si="1"/>
        <v>1000</v>
      </c>
      <c r="F11" s="15">
        <f t="shared" si="2"/>
        <v>1</v>
      </c>
      <c r="G11" s="13">
        <v>25</v>
      </c>
      <c r="H11" s="14">
        <f t="shared" si="3"/>
        <v>988.8888888888889</v>
      </c>
      <c r="I11" s="15">
        <f t="shared" si="4"/>
        <v>2</v>
      </c>
      <c r="J11" s="14">
        <f t="shared" si="5"/>
        <v>1988.888888888889</v>
      </c>
      <c r="K11" s="15">
        <f t="shared" si="6"/>
        <v>1</v>
      </c>
      <c r="L11" s="13">
        <v>271</v>
      </c>
      <c r="M11" s="14">
        <f t="shared" si="7"/>
        <v>804.7619047619047</v>
      </c>
      <c r="N11" s="15">
        <f t="shared" si="8"/>
        <v>14</v>
      </c>
      <c r="O11" s="14">
        <f t="shared" si="9"/>
        <v>2793.6507936507937</v>
      </c>
      <c r="P11" s="15">
        <f t="shared" si="10"/>
        <v>9</v>
      </c>
      <c r="Q11" s="16">
        <v>54</v>
      </c>
      <c r="R11" s="16">
        <v>8</v>
      </c>
      <c r="S11" s="16">
        <v>10</v>
      </c>
    </row>
    <row r="12" spans="1:19" ht="25.5" customHeight="1">
      <c r="A12" s="15">
        <f t="shared" si="0"/>
        <v>10</v>
      </c>
      <c r="B12" s="36" t="s">
        <v>128</v>
      </c>
      <c r="C12" s="60" t="s">
        <v>127</v>
      </c>
      <c r="D12" s="13">
        <v>75</v>
      </c>
      <c r="E12" s="14">
        <f t="shared" si="1"/>
        <v>953.7037037037037</v>
      </c>
      <c r="F12" s="15">
        <f t="shared" si="2"/>
        <v>22</v>
      </c>
      <c r="G12" s="13">
        <v>63</v>
      </c>
      <c r="H12" s="14">
        <f t="shared" si="3"/>
        <v>953.7037037037037</v>
      </c>
      <c r="I12" s="15">
        <f t="shared" si="4"/>
        <v>7</v>
      </c>
      <c r="J12" s="14">
        <f t="shared" si="5"/>
        <v>1907.4074074074074</v>
      </c>
      <c r="K12" s="15">
        <f t="shared" si="6"/>
        <v>8</v>
      </c>
      <c r="L12" s="13">
        <v>230</v>
      </c>
      <c r="M12" s="14">
        <f t="shared" si="7"/>
        <v>837.3015873015872</v>
      </c>
      <c r="N12" s="15">
        <f t="shared" si="8"/>
        <v>12</v>
      </c>
      <c r="O12" s="14">
        <f t="shared" si="9"/>
        <v>2744.7089947089944</v>
      </c>
      <c r="P12" s="15">
        <f t="shared" si="10"/>
        <v>10</v>
      </c>
      <c r="Q12" s="16">
        <v>15</v>
      </c>
      <c r="R12" s="16">
        <v>35</v>
      </c>
      <c r="S12" s="16">
        <v>1</v>
      </c>
    </row>
    <row r="13" spans="1:19" ht="25.5" customHeight="1">
      <c r="A13" s="15">
        <f t="shared" si="0"/>
        <v>11</v>
      </c>
      <c r="B13" s="59" t="s">
        <v>173</v>
      </c>
      <c r="C13" s="60" t="s">
        <v>168</v>
      </c>
      <c r="D13" s="13">
        <v>76</v>
      </c>
      <c r="E13" s="14">
        <f t="shared" si="1"/>
        <v>953.0864197530864</v>
      </c>
      <c r="F13" s="15">
        <f t="shared" si="2"/>
        <v>23</v>
      </c>
      <c r="G13" s="13">
        <v>106</v>
      </c>
      <c r="H13" s="14">
        <f t="shared" si="3"/>
        <v>913.8888888888889</v>
      </c>
      <c r="I13" s="15">
        <f t="shared" si="4"/>
        <v>10</v>
      </c>
      <c r="J13" s="14">
        <f t="shared" si="5"/>
        <v>1866.9753086419753</v>
      </c>
      <c r="K13" s="15">
        <f t="shared" si="6"/>
        <v>12</v>
      </c>
      <c r="L13" s="21">
        <v>301</v>
      </c>
      <c r="M13" s="14">
        <f t="shared" si="7"/>
        <v>780.952380952381</v>
      </c>
      <c r="N13" s="15">
        <f t="shared" si="8"/>
        <v>16</v>
      </c>
      <c r="O13" s="14">
        <f t="shared" si="9"/>
        <v>2647.9276895943563</v>
      </c>
      <c r="P13" s="15">
        <f t="shared" si="10"/>
        <v>11</v>
      </c>
      <c r="Q13" s="16">
        <v>9</v>
      </c>
      <c r="R13" s="16">
        <v>68</v>
      </c>
      <c r="S13" s="16">
        <v>15</v>
      </c>
    </row>
    <row r="14" spans="1:19" ht="25.5" customHeight="1">
      <c r="A14" s="15">
        <f t="shared" si="0"/>
        <v>12</v>
      </c>
      <c r="B14" s="36" t="s">
        <v>192</v>
      </c>
      <c r="C14" s="36" t="s">
        <v>39</v>
      </c>
      <c r="D14" s="13">
        <v>54</v>
      </c>
      <c r="E14" s="14">
        <f t="shared" si="1"/>
        <v>966.6666666666666</v>
      </c>
      <c r="F14" s="15">
        <f t="shared" si="2"/>
        <v>16</v>
      </c>
      <c r="G14" s="13">
        <v>119</v>
      </c>
      <c r="H14" s="14">
        <f t="shared" si="3"/>
        <v>901.8518518518518</v>
      </c>
      <c r="I14" s="15">
        <f t="shared" si="4"/>
        <v>11</v>
      </c>
      <c r="J14" s="14">
        <f t="shared" si="5"/>
        <v>1868.5185185185185</v>
      </c>
      <c r="K14" s="15">
        <f t="shared" si="6"/>
        <v>11</v>
      </c>
      <c r="L14" s="21">
        <v>321</v>
      </c>
      <c r="M14" s="14">
        <f t="shared" si="7"/>
        <v>765.0793650793651</v>
      </c>
      <c r="N14" s="15">
        <f t="shared" si="8"/>
        <v>18</v>
      </c>
      <c r="O14" s="14">
        <f t="shared" si="9"/>
        <v>2633.5978835978835</v>
      </c>
      <c r="P14" s="15">
        <f t="shared" si="10"/>
        <v>12</v>
      </c>
      <c r="Q14" s="16">
        <v>3</v>
      </c>
      <c r="R14" s="16">
        <v>65</v>
      </c>
      <c r="S14" s="16">
        <v>21</v>
      </c>
    </row>
    <row r="15" spans="1:19" ht="25.5" customHeight="1">
      <c r="A15" s="15">
        <f t="shared" si="0"/>
        <v>13</v>
      </c>
      <c r="B15" s="59" t="s">
        <v>158</v>
      </c>
      <c r="C15" s="59" t="s">
        <v>156</v>
      </c>
      <c r="D15" s="13">
        <v>70</v>
      </c>
      <c r="E15" s="14">
        <f t="shared" si="1"/>
        <v>956.7901234567901</v>
      </c>
      <c r="F15" s="15">
        <f t="shared" si="2"/>
        <v>20</v>
      </c>
      <c r="G15" s="13">
        <v>325</v>
      </c>
      <c r="H15" s="14">
        <f t="shared" si="3"/>
        <v>711.1111111111111</v>
      </c>
      <c r="I15" s="15">
        <f t="shared" si="4"/>
        <v>18</v>
      </c>
      <c r="J15" s="14">
        <f t="shared" si="5"/>
        <v>1667.9012345679012</v>
      </c>
      <c r="K15" s="15">
        <f t="shared" si="6"/>
        <v>18</v>
      </c>
      <c r="L15" s="21">
        <v>80</v>
      </c>
      <c r="M15" s="14">
        <f t="shared" si="7"/>
        <v>956.3492063492063</v>
      </c>
      <c r="N15" s="15">
        <f t="shared" si="8"/>
        <v>2</v>
      </c>
      <c r="O15" s="14">
        <f t="shared" si="9"/>
        <v>2624.2504409171074</v>
      </c>
      <c r="P15" s="15">
        <f t="shared" si="10"/>
        <v>13</v>
      </c>
      <c r="Q15" s="16">
        <v>0</v>
      </c>
      <c r="R15" s="16">
        <v>32</v>
      </c>
      <c r="S15" s="16">
        <v>3</v>
      </c>
    </row>
    <row r="16" spans="1:19" ht="25.5" customHeight="1">
      <c r="A16" s="15">
        <f t="shared" si="0"/>
        <v>14</v>
      </c>
      <c r="B16" s="59" t="s">
        <v>84</v>
      </c>
      <c r="C16" s="60" t="s">
        <v>195</v>
      </c>
      <c r="D16" s="13">
        <v>85</v>
      </c>
      <c r="E16" s="14">
        <f t="shared" si="1"/>
        <v>947.5308641975308</v>
      </c>
      <c r="F16" s="15">
        <f t="shared" si="2"/>
        <v>25</v>
      </c>
      <c r="G16" s="13">
        <v>125</v>
      </c>
      <c r="H16" s="14">
        <f t="shared" si="3"/>
        <v>896.2962962962963</v>
      </c>
      <c r="I16" s="15">
        <f t="shared" si="4"/>
        <v>14</v>
      </c>
      <c r="J16" s="14">
        <f t="shared" si="5"/>
        <v>1843.8271604938273</v>
      </c>
      <c r="K16" s="15">
        <f t="shared" si="6"/>
        <v>15</v>
      </c>
      <c r="L16" s="21">
        <v>309</v>
      </c>
      <c r="M16" s="14">
        <f t="shared" si="7"/>
        <v>774.6031746031746</v>
      </c>
      <c r="N16" s="15">
        <f t="shared" si="8"/>
        <v>17</v>
      </c>
      <c r="O16" s="14">
        <f t="shared" si="9"/>
        <v>2618.4303350970017</v>
      </c>
      <c r="P16" s="15">
        <f t="shared" si="10"/>
        <v>14</v>
      </c>
      <c r="Q16" s="16">
        <v>12</v>
      </c>
      <c r="R16" s="16">
        <v>59</v>
      </c>
      <c r="S16" s="16">
        <v>5</v>
      </c>
    </row>
    <row r="17" spans="1:19" ht="25.5" customHeight="1">
      <c r="A17" s="15">
        <f t="shared" si="0"/>
        <v>15</v>
      </c>
      <c r="B17" s="36" t="s">
        <v>40</v>
      </c>
      <c r="C17" s="60" t="s">
        <v>174</v>
      </c>
      <c r="D17" s="13">
        <v>0</v>
      </c>
      <c r="E17" s="14">
        <f t="shared" si="1"/>
        <v>1000</v>
      </c>
      <c r="F17" s="15">
        <f t="shared" si="2"/>
        <v>1</v>
      </c>
      <c r="G17" s="13">
        <v>119</v>
      </c>
      <c r="H17" s="14">
        <f t="shared" si="3"/>
        <v>901.8518518518518</v>
      </c>
      <c r="I17" s="15">
        <f t="shared" si="4"/>
        <v>11</v>
      </c>
      <c r="J17" s="14">
        <f t="shared" si="5"/>
        <v>1901.8518518518517</v>
      </c>
      <c r="K17" s="15">
        <f t="shared" si="6"/>
        <v>9</v>
      </c>
      <c r="L17" s="21">
        <v>385</v>
      </c>
      <c r="M17" s="14">
        <f t="shared" si="7"/>
        <v>714.2857142857142</v>
      </c>
      <c r="N17" s="15">
        <f t="shared" si="8"/>
        <v>20</v>
      </c>
      <c r="O17" s="14">
        <f t="shared" si="9"/>
        <v>2616.137566137566</v>
      </c>
      <c r="P17" s="15">
        <f t="shared" si="10"/>
        <v>15</v>
      </c>
      <c r="Q17" s="16">
        <v>42</v>
      </c>
      <c r="R17" s="16">
        <v>71</v>
      </c>
      <c r="S17" s="16">
        <v>25</v>
      </c>
    </row>
    <row r="18" spans="1:19" ht="25.5" customHeight="1">
      <c r="A18" s="15">
        <f t="shared" si="0"/>
        <v>16</v>
      </c>
      <c r="B18" s="36" t="s">
        <v>155</v>
      </c>
      <c r="C18" s="59" t="s">
        <v>150</v>
      </c>
      <c r="D18" s="13">
        <v>0</v>
      </c>
      <c r="E18" s="14">
        <f t="shared" si="1"/>
        <v>1000</v>
      </c>
      <c r="F18" s="15">
        <f t="shared" si="2"/>
        <v>1</v>
      </c>
      <c r="G18" s="13">
        <v>300</v>
      </c>
      <c r="H18" s="14">
        <f t="shared" si="3"/>
        <v>734.2592592592592</v>
      </c>
      <c r="I18" s="15">
        <f t="shared" si="4"/>
        <v>17</v>
      </c>
      <c r="J18" s="14">
        <f t="shared" si="5"/>
        <v>1734.2592592592591</v>
      </c>
      <c r="K18" s="15">
        <f t="shared" si="6"/>
        <v>17</v>
      </c>
      <c r="L18" s="13">
        <v>185</v>
      </c>
      <c r="M18" s="14">
        <f t="shared" si="7"/>
        <v>873.015873015873</v>
      </c>
      <c r="N18" s="15">
        <f t="shared" si="8"/>
        <v>10</v>
      </c>
      <c r="O18" s="14">
        <f t="shared" si="9"/>
        <v>2607.275132275132</v>
      </c>
      <c r="P18" s="15">
        <f t="shared" si="10"/>
        <v>16</v>
      </c>
      <c r="Q18" s="16">
        <v>75</v>
      </c>
      <c r="R18" s="16">
        <v>14</v>
      </c>
      <c r="S18" s="16">
        <v>9</v>
      </c>
    </row>
    <row r="19" spans="1:19" ht="25.5" customHeight="1">
      <c r="A19" s="15">
        <f t="shared" si="0"/>
        <v>17</v>
      </c>
      <c r="B19" s="36" t="s">
        <v>196</v>
      </c>
      <c r="C19" s="60" t="s">
        <v>195</v>
      </c>
      <c r="D19" s="13">
        <v>74</v>
      </c>
      <c r="E19" s="14">
        <f t="shared" si="1"/>
        <v>954.3209876543209</v>
      </c>
      <c r="F19" s="15">
        <f t="shared" si="2"/>
        <v>21</v>
      </c>
      <c r="G19" s="13">
        <v>125</v>
      </c>
      <c r="H19" s="14">
        <f t="shared" si="3"/>
        <v>896.2962962962963</v>
      </c>
      <c r="I19" s="15">
        <f t="shared" si="4"/>
        <v>14</v>
      </c>
      <c r="J19" s="14">
        <f t="shared" si="5"/>
        <v>1850.617283950617</v>
      </c>
      <c r="K19" s="15">
        <f t="shared" si="6"/>
        <v>14</v>
      </c>
      <c r="L19" s="21">
        <v>470</v>
      </c>
      <c r="M19" s="14">
        <f t="shared" si="7"/>
        <v>646.8253968253968</v>
      </c>
      <c r="N19" s="15">
        <f t="shared" si="8"/>
        <v>24</v>
      </c>
      <c r="O19" s="14">
        <f t="shared" si="9"/>
        <v>2497.4426807760137</v>
      </c>
      <c r="P19" s="15">
        <f t="shared" si="10"/>
        <v>17</v>
      </c>
      <c r="Q19" s="16">
        <v>81</v>
      </c>
      <c r="R19" s="16">
        <v>77</v>
      </c>
      <c r="S19" s="16">
        <v>27</v>
      </c>
    </row>
    <row r="20" spans="1:19" ht="25.5" customHeight="1">
      <c r="A20" s="15">
        <f t="shared" si="0"/>
        <v>18</v>
      </c>
      <c r="B20" s="59" t="s">
        <v>78</v>
      </c>
      <c r="C20" s="60" t="s">
        <v>195</v>
      </c>
      <c r="D20" s="13">
        <v>63</v>
      </c>
      <c r="E20" s="14">
        <f t="shared" si="1"/>
        <v>961.1111111111111</v>
      </c>
      <c r="F20" s="15">
        <f t="shared" si="2"/>
        <v>19</v>
      </c>
      <c r="G20" s="13">
        <v>255</v>
      </c>
      <c r="H20" s="14">
        <f t="shared" si="3"/>
        <v>775.925925925926</v>
      </c>
      <c r="I20" s="15">
        <f t="shared" si="4"/>
        <v>16</v>
      </c>
      <c r="J20" s="14">
        <f t="shared" si="5"/>
        <v>1737.037037037037</v>
      </c>
      <c r="K20" s="15">
        <f t="shared" si="6"/>
        <v>16</v>
      </c>
      <c r="L20" s="21">
        <v>440</v>
      </c>
      <c r="M20" s="14">
        <f t="shared" si="7"/>
        <v>670.6349206349206</v>
      </c>
      <c r="N20" s="15">
        <f t="shared" si="8"/>
        <v>23</v>
      </c>
      <c r="O20" s="14">
        <f t="shared" si="9"/>
        <v>2407.6719576719574</v>
      </c>
      <c r="P20" s="15">
        <f t="shared" si="10"/>
        <v>18</v>
      </c>
      <c r="Q20" s="16">
        <v>45</v>
      </c>
      <c r="R20" s="16">
        <v>44</v>
      </c>
      <c r="S20" s="16">
        <v>6</v>
      </c>
    </row>
    <row r="21" spans="1:19" ht="25.5" customHeight="1">
      <c r="A21" s="15">
        <f t="shared" si="0"/>
        <v>19</v>
      </c>
      <c r="B21" s="36" t="s">
        <v>138</v>
      </c>
      <c r="C21" s="60" t="s">
        <v>133</v>
      </c>
      <c r="D21" s="13">
        <v>25</v>
      </c>
      <c r="E21" s="14">
        <f t="shared" si="1"/>
        <v>984.5679012345679</v>
      </c>
      <c r="F21" s="15">
        <f t="shared" si="2"/>
        <v>11</v>
      </c>
      <c r="G21" s="13">
        <v>420</v>
      </c>
      <c r="H21" s="14">
        <f t="shared" si="3"/>
        <v>623.1481481481482</v>
      </c>
      <c r="I21" s="15">
        <f t="shared" si="4"/>
        <v>20</v>
      </c>
      <c r="J21" s="14">
        <f t="shared" si="5"/>
        <v>1607.716049382716</v>
      </c>
      <c r="K21" s="15">
        <f t="shared" si="6"/>
        <v>20</v>
      </c>
      <c r="L21" s="21">
        <v>405</v>
      </c>
      <c r="M21" s="14">
        <f t="shared" si="7"/>
        <v>698.4126984126983</v>
      </c>
      <c r="N21" s="15">
        <f t="shared" si="8"/>
        <v>21</v>
      </c>
      <c r="O21" s="14">
        <f t="shared" si="9"/>
        <v>2306.1287477954143</v>
      </c>
      <c r="P21" s="15">
        <f t="shared" si="10"/>
        <v>19</v>
      </c>
      <c r="Q21" s="16">
        <v>66</v>
      </c>
      <c r="R21" s="16">
        <v>89</v>
      </c>
      <c r="S21" s="16">
        <v>13</v>
      </c>
    </row>
    <row r="22" spans="1:19" ht="25.5" customHeight="1">
      <c r="A22" s="15">
        <f t="shared" si="0"/>
        <v>20</v>
      </c>
      <c r="B22" s="69" t="s">
        <v>163</v>
      </c>
      <c r="C22" s="60" t="s">
        <v>161</v>
      </c>
      <c r="D22" s="13">
        <v>55</v>
      </c>
      <c r="E22" s="14">
        <f t="shared" si="1"/>
        <v>966.0493827160493</v>
      </c>
      <c r="F22" s="15">
        <f t="shared" si="2"/>
        <v>17</v>
      </c>
      <c r="G22" s="13">
        <v>545</v>
      </c>
      <c r="H22" s="14">
        <f t="shared" si="3"/>
        <v>507.4074074074074</v>
      </c>
      <c r="I22" s="15">
        <f t="shared" si="4"/>
        <v>21</v>
      </c>
      <c r="J22" s="14">
        <f t="shared" si="5"/>
        <v>1473.4567901234568</v>
      </c>
      <c r="K22" s="15">
        <f t="shared" si="6"/>
        <v>22</v>
      </c>
      <c r="L22" s="21">
        <v>240</v>
      </c>
      <c r="M22" s="14">
        <f t="shared" si="7"/>
        <v>829.3650793650793</v>
      </c>
      <c r="N22" s="15">
        <f t="shared" si="8"/>
        <v>13</v>
      </c>
      <c r="O22" s="14">
        <f t="shared" si="9"/>
        <v>2302.8218694885363</v>
      </c>
      <c r="P22" s="15">
        <f t="shared" si="10"/>
        <v>20</v>
      </c>
      <c r="Q22" s="16">
        <v>24</v>
      </c>
      <c r="R22" s="16">
        <v>11</v>
      </c>
      <c r="S22" s="16">
        <v>7</v>
      </c>
    </row>
    <row r="23" spans="1:19" ht="25.5" customHeight="1">
      <c r="A23" s="15">
        <f t="shared" si="0"/>
        <v>21</v>
      </c>
      <c r="B23" s="36" t="s">
        <v>172</v>
      </c>
      <c r="C23" s="60" t="s">
        <v>168</v>
      </c>
      <c r="D23" s="13">
        <v>25</v>
      </c>
      <c r="E23" s="14">
        <f t="shared" si="1"/>
        <v>984.5679012345679</v>
      </c>
      <c r="F23" s="15">
        <f t="shared" si="2"/>
        <v>11</v>
      </c>
      <c r="G23" s="13">
        <v>575</v>
      </c>
      <c r="H23" s="14">
        <f t="shared" si="3"/>
        <v>479.6296296296296</v>
      </c>
      <c r="I23" s="15">
        <f t="shared" si="4"/>
        <v>23</v>
      </c>
      <c r="J23" s="14">
        <f t="shared" si="5"/>
        <v>1464.1975308641975</v>
      </c>
      <c r="K23" s="15">
        <f t="shared" si="6"/>
        <v>23</v>
      </c>
      <c r="L23" s="21">
        <v>359</v>
      </c>
      <c r="M23" s="14">
        <f t="shared" si="7"/>
        <v>734.9206349206348</v>
      </c>
      <c r="N23" s="15">
        <f t="shared" si="8"/>
        <v>19</v>
      </c>
      <c r="O23" s="14">
        <f t="shared" si="9"/>
        <v>2199.1181657848324</v>
      </c>
      <c r="P23" s="15">
        <f t="shared" si="10"/>
        <v>21</v>
      </c>
      <c r="Q23" s="16">
        <v>57</v>
      </c>
      <c r="R23" s="16">
        <v>80</v>
      </c>
      <c r="S23" s="16">
        <v>12</v>
      </c>
    </row>
    <row r="24" spans="1:19" ht="25.5" customHeight="1">
      <c r="A24" s="15">
        <f t="shared" si="0"/>
        <v>22</v>
      </c>
      <c r="B24" s="36" t="s">
        <v>182</v>
      </c>
      <c r="C24" s="60" t="s">
        <v>180</v>
      </c>
      <c r="D24" s="13">
        <v>79</v>
      </c>
      <c r="E24" s="14">
        <f t="shared" si="1"/>
        <v>951.2345679012345</v>
      </c>
      <c r="F24" s="15">
        <f t="shared" si="2"/>
        <v>24</v>
      </c>
      <c r="G24" s="13">
        <v>601</v>
      </c>
      <c r="H24" s="14">
        <f t="shared" si="3"/>
        <v>455.55555555555554</v>
      </c>
      <c r="I24" s="15">
        <f t="shared" si="4"/>
        <v>24</v>
      </c>
      <c r="J24" s="14">
        <f t="shared" si="5"/>
        <v>1406.79012345679</v>
      </c>
      <c r="K24" s="15">
        <f t="shared" si="6"/>
        <v>25</v>
      </c>
      <c r="L24" s="21">
        <v>294</v>
      </c>
      <c r="M24" s="14">
        <f t="shared" si="7"/>
        <v>786.5079365079365</v>
      </c>
      <c r="N24" s="15">
        <f t="shared" si="8"/>
        <v>15</v>
      </c>
      <c r="O24" s="14">
        <f t="shared" si="9"/>
        <v>2193.2980599647267</v>
      </c>
      <c r="P24" s="15">
        <f t="shared" si="10"/>
        <v>22</v>
      </c>
      <c r="Q24" s="16">
        <v>6</v>
      </c>
      <c r="R24" s="16">
        <v>56</v>
      </c>
      <c r="S24" s="16">
        <v>18</v>
      </c>
    </row>
    <row r="25" spans="1:19" ht="25.5" customHeight="1">
      <c r="A25" s="15">
        <f t="shared" si="0"/>
        <v>23</v>
      </c>
      <c r="B25" s="59" t="s">
        <v>186</v>
      </c>
      <c r="C25" s="60" t="s">
        <v>185</v>
      </c>
      <c r="D25" s="13">
        <v>14</v>
      </c>
      <c r="E25" s="14">
        <f t="shared" si="1"/>
        <v>991.358024691358</v>
      </c>
      <c r="F25" s="15">
        <f t="shared" si="2"/>
        <v>10</v>
      </c>
      <c r="G25" s="13">
        <v>545</v>
      </c>
      <c r="H25" s="14">
        <f t="shared" si="3"/>
        <v>507.4074074074074</v>
      </c>
      <c r="I25" s="15">
        <f t="shared" si="4"/>
        <v>21</v>
      </c>
      <c r="J25" s="14">
        <f t="shared" si="5"/>
        <v>1498.7654320987654</v>
      </c>
      <c r="K25" s="15">
        <f t="shared" si="6"/>
        <v>21</v>
      </c>
      <c r="L25" s="21">
        <v>475</v>
      </c>
      <c r="M25" s="14">
        <f t="shared" si="7"/>
        <v>642.8571428571428</v>
      </c>
      <c r="N25" s="15">
        <f t="shared" si="8"/>
        <v>25</v>
      </c>
      <c r="O25" s="14">
        <f t="shared" si="9"/>
        <v>2141.622574955908</v>
      </c>
      <c r="P25" s="15">
        <f t="shared" si="10"/>
        <v>23</v>
      </c>
      <c r="Q25" s="16">
        <v>69</v>
      </c>
      <c r="R25" s="16">
        <v>41</v>
      </c>
      <c r="S25" s="16">
        <v>19</v>
      </c>
    </row>
    <row r="26" spans="1:19" ht="25.5" customHeight="1">
      <c r="A26" s="15">
        <f t="shared" si="0"/>
        <v>24</v>
      </c>
      <c r="B26" s="59" t="s">
        <v>181</v>
      </c>
      <c r="C26" s="60" t="s">
        <v>180</v>
      </c>
      <c r="D26" s="13">
        <v>35</v>
      </c>
      <c r="E26" s="14">
        <f t="shared" si="1"/>
        <v>978.395061728395</v>
      </c>
      <c r="F26" s="15">
        <f t="shared" si="2"/>
        <v>14</v>
      </c>
      <c r="G26" s="13">
        <v>413</v>
      </c>
      <c r="H26" s="14">
        <f t="shared" si="3"/>
        <v>629.6296296296297</v>
      </c>
      <c r="I26" s="15">
        <f t="shared" si="4"/>
        <v>19</v>
      </c>
      <c r="J26" s="14">
        <f t="shared" si="5"/>
        <v>1608.0246913580247</v>
      </c>
      <c r="K26" s="15">
        <f t="shared" si="6"/>
        <v>19</v>
      </c>
      <c r="L26" s="21">
        <v>742</v>
      </c>
      <c r="M26" s="14">
        <f t="shared" si="7"/>
        <v>430.9523809523809</v>
      </c>
      <c r="N26" s="15">
        <f t="shared" si="8"/>
        <v>27</v>
      </c>
      <c r="O26" s="14">
        <f t="shared" si="9"/>
        <v>2038.9770723104057</v>
      </c>
      <c r="P26" s="15">
        <f t="shared" si="10"/>
        <v>24</v>
      </c>
      <c r="Q26" s="16">
        <v>48</v>
      </c>
      <c r="R26" s="16">
        <v>2</v>
      </c>
      <c r="S26" s="16">
        <v>26</v>
      </c>
    </row>
    <row r="27" spans="1:19" ht="25.5" customHeight="1">
      <c r="A27" s="15">
        <f t="shared" si="0"/>
        <v>25</v>
      </c>
      <c r="B27" s="36" t="s">
        <v>143</v>
      </c>
      <c r="C27" s="36" t="s">
        <v>39</v>
      </c>
      <c r="D27" s="13">
        <v>110</v>
      </c>
      <c r="E27" s="14">
        <f t="shared" si="1"/>
        <v>932.0987654320987</v>
      </c>
      <c r="F27" s="15">
        <f t="shared" si="2"/>
        <v>26</v>
      </c>
      <c r="G27" s="13">
        <v>690</v>
      </c>
      <c r="H27" s="14">
        <f t="shared" si="3"/>
        <v>373.14814814814815</v>
      </c>
      <c r="I27" s="15">
        <f t="shared" si="4"/>
        <v>26</v>
      </c>
      <c r="J27" s="14">
        <f t="shared" si="5"/>
        <v>1305.2469135802469</v>
      </c>
      <c r="K27" s="15">
        <f t="shared" si="6"/>
        <v>26</v>
      </c>
      <c r="L27" s="21">
        <v>424</v>
      </c>
      <c r="M27" s="14">
        <f t="shared" si="7"/>
        <v>683.3333333333333</v>
      </c>
      <c r="N27" s="15">
        <f t="shared" si="8"/>
        <v>22</v>
      </c>
      <c r="O27" s="14">
        <f t="shared" si="9"/>
        <v>1988.5802469135801</v>
      </c>
      <c r="P27" s="15">
        <f t="shared" si="10"/>
        <v>25</v>
      </c>
      <c r="Q27" s="16">
        <v>36</v>
      </c>
      <c r="R27" s="16">
        <v>38</v>
      </c>
      <c r="S27" s="16">
        <v>20</v>
      </c>
    </row>
    <row r="28" spans="1:19" ht="25.5" customHeight="1">
      <c r="A28" s="15">
        <f t="shared" si="0"/>
        <v>26</v>
      </c>
      <c r="B28" s="36" t="s">
        <v>202</v>
      </c>
      <c r="C28" s="60" t="s">
        <v>203</v>
      </c>
      <c r="D28" s="13">
        <v>481</v>
      </c>
      <c r="E28" s="14">
        <f t="shared" si="1"/>
        <v>703.0864197530864</v>
      </c>
      <c r="F28" s="15">
        <f t="shared" si="2"/>
        <v>29</v>
      </c>
      <c r="G28" s="13">
        <v>860</v>
      </c>
      <c r="H28" s="14">
        <f t="shared" si="3"/>
        <v>215.74074074074073</v>
      </c>
      <c r="I28" s="15">
        <f t="shared" si="4"/>
        <v>28</v>
      </c>
      <c r="J28" s="14">
        <f t="shared" si="5"/>
        <v>918.8271604938271</v>
      </c>
      <c r="K28" s="15">
        <f t="shared" si="6"/>
        <v>28</v>
      </c>
      <c r="L28" s="21">
        <v>138</v>
      </c>
      <c r="M28" s="14">
        <f t="shared" si="7"/>
        <v>910.3174603174602</v>
      </c>
      <c r="N28" s="15">
        <f t="shared" si="8"/>
        <v>6</v>
      </c>
      <c r="O28" s="14">
        <f t="shared" si="9"/>
        <v>1829.1446208112875</v>
      </c>
      <c r="P28" s="15">
        <f t="shared" si="10"/>
        <v>26</v>
      </c>
      <c r="Q28" s="16">
        <v>84</v>
      </c>
      <c r="R28" s="16">
        <v>29</v>
      </c>
      <c r="S28" s="16">
        <v>28</v>
      </c>
    </row>
    <row r="29" spans="1:19" ht="25.5" customHeight="1">
      <c r="A29" s="15">
        <f t="shared" si="0"/>
        <v>27</v>
      </c>
      <c r="B29" s="36" t="s">
        <v>139</v>
      </c>
      <c r="C29" s="60" t="s">
        <v>133</v>
      </c>
      <c r="D29" s="13">
        <v>45</v>
      </c>
      <c r="E29" s="14">
        <f t="shared" si="1"/>
        <v>972.2222222222222</v>
      </c>
      <c r="F29" s="15">
        <f t="shared" si="2"/>
        <v>15</v>
      </c>
      <c r="G29" s="13">
        <v>810</v>
      </c>
      <c r="H29" s="14">
        <f t="shared" si="3"/>
        <v>262.03703703703707</v>
      </c>
      <c r="I29" s="15">
        <f t="shared" si="4"/>
        <v>27</v>
      </c>
      <c r="J29" s="14">
        <f t="shared" si="5"/>
        <v>1234.2592592592591</v>
      </c>
      <c r="K29" s="15">
        <f t="shared" si="6"/>
        <v>27</v>
      </c>
      <c r="L29" s="13">
        <v>545</v>
      </c>
      <c r="M29" s="14">
        <f t="shared" si="7"/>
        <v>587.3015873015872</v>
      </c>
      <c r="N29" s="15">
        <f t="shared" si="8"/>
        <v>26</v>
      </c>
      <c r="O29" s="14">
        <f t="shared" si="9"/>
        <v>1821.5608465608464</v>
      </c>
      <c r="P29" s="15">
        <f t="shared" si="10"/>
        <v>27</v>
      </c>
      <c r="Q29" s="16">
        <v>39</v>
      </c>
      <c r="R29" s="16">
        <v>5</v>
      </c>
      <c r="S29" s="16">
        <v>8</v>
      </c>
    </row>
    <row r="30" spans="1:19" ht="25.5" customHeight="1">
      <c r="A30" s="15">
        <f t="shared" si="0"/>
        <v>28</v>
      </c>
      <c r="B30" s="59" t="s">
        <v>187</v>
      </c>
      <c r="C30" s="60" t="s">
        <v>185</v>
      </c>
      <c r="D30" s="13">
        <v>0</v>
      </c>
      <c r="E30" s="14">
        <f t="shared" si="1"/>
        <v>1000</v>
      </c>
      <c r="F30" s="15">
        <f t="shared" si="2"/>
        <v>1</v>
      </c>
      <c r="G30" s="13">
        <v>627</v>
      </c>
      <c r="H30" s="14">
        <f t="shared" si="3"/>
        <v>431.48148148148147</v>
      </c>
      <c r="I30" s="15">
        <f t="shared" si="4"/>
        <v>25</v>
      </c>
      <c r="J30" s="14">
        <f t="shared" si="5"/>
        <v>1431.4814814814815</v>
      </c>
      <c r="K30" s="15">
        <f t="shared" si="6"/>
        <v>24</v>
      </c>
      <c r="L30" s="21">
        <v>1020</v>
      </c>
      <c r="M30" s="14">
        <f t="shared" si="7"/>
        <v>210.3174603174603</v>
      </c>
      <c r="N30" s="15">
        <f t="shared" si="8"/>
        <v>29</v>
      </c>
      <c r="O30" s="14">
        <f t="shared" si="9"/>
        <v>1641.7989417989418</v>
      </c>
      <c r="P30" s="15">
        <f t="shared" si="10"/>
        <v>28</v>
      </c>
      <c r="Q30" s="16">
        <v>27</v>
      </c>
      <c r="R30" s="16">
        <v>50</v>
      </c>
      <c r="S30" s="16">
        <v>4</v>
      </c>
    </row>
    <row r="31" spans="1:21" ht="25.5" customHeight="1">
      <c r="A31" s="15">
        <f t="shared" si="0"/>
        <v>29</v>
      </c>
      <c r="B31" s="36" t="s">
        <v>204</v>
      </c>
      <c r="C31" s="60" t="s">
        <v>203</v>
      </c>
      <c r="D31" s="13">
        <v>360</v>
      </c>
      <c r="E31" s="14">
        <f t="shared" si="1"/>
        <v>777.7777777777777</v>
      </c>
      <c r="F31" s="15">
        <f t="shared" si="2"/>
        <v>28</v>
      </c>
      <c r="G31" s="13">
        <v>1170</v>
      </c>
      <c r="H31" s="14">
        <f t="shared" si="3"/>
        <v>0</v>
      </c>
      <c r="I31" s="15">
        <f t="shared" si="4"/>
        <v>30</v>
      </c>
      <c r="J31" s="14">
        <f t="shared" si="5"/>
        <v>777.7777777777777</v>
      </c>
      <c r="K31" s="15">
        <f t="shared" si="6"/>
        <v>29</v>
      </c>
      <c r="L31" s="21">
        <v>820</v>
      </c>
      <c r="M31" s="14">
        <f t="shared" si="7"/>
        <v>369.04761904761904</v>
      </c>
      <c r="N31" s="15">
        <f t="shared" si="8"/>
        <v>28</v>
      </c>
      <c r="O31" s="14">
        <f t="shared" si="9"/>
        <v>1146.8253968253966</v>
      </c>
      <c r="P31" s="15">
        <f t="shared" si="10"/>
        <v>29</v>
      </c>
      <c r="Q31" s="16">
        <v>87</v>
      </c>
      <c r="R31" s="16">
        <v>17</v>
      </c>
      <c r="S31" s="16">
        <v>29</v>
      </c>
      <c r="U31" s="16" t="s">
        <v>115</v>
      </c>
    </row>
    <row r="32" spans="1:19" ht="25.5" customHeight="1">
      <c r="A32" s="15">
        <f t="shared" si="0"/>
        <v>30</v>
      </c>
      <c r="B32" s="59" t="s">
        <v>193</v>
      </c>
      <c r="C32" s="60" t="s">
        <v>194</v>
      </c>
      <c r="D32" s="13">
        <v>780</v>
      </c>
      <c r="E32" s="14">
        <f t="shared" si="1"/>
        <v>518.5185185185185</v>
      </c>
      <c r="F32" s="15">
        <f t="shared" si="2"/>
        <v>30</v>
      </c>
      <c r="G32" s="13">
        <v>990</v>
      </c>
      <c r="H32" s="14">
        <f t="shared" si="3"/>
        <v>95.37037037037037</v>
      </c>
      <c r="I32" s="15">
        <f t="shared" si="4"/>
        <v>29</v>
      </c>
      <c r="J32" s="14">
        <f t="shared" si="5"/>
        <v>613.8888888888888</v>
      </c>
      <c r="K32" s="15">
        <f t="shared" si="6"/>
        <v>30</v>
      </c>
      <c r="L32" s="21">
        <v>1170</v>
      </c>
      <c r="M32" s="14">
        <f t="shared" si="7"/>
        <v>91.26984126984127</v>
      </c>
      <c r="N32" s="15">
        <f t="shared" si="8"/>
        <v>30</v>
      </c>
      <c r="O32" s="14">
        <f t="shared" si="9"/>
        <v>705.1587301587301</v>
      </c>
      <c r="P32" s="15">
        <f t="shared" si="10"/>
        <v>30</v>
      </c>
      <c r="Q32" s="16">
        <v>30</v>
      </c>
      <c r="R32" s="16">
        <v>86</v>
      </c>
      <c r="S32" s="16">
        <v>6</v>
      </c>
    </row>
  </sheetData>
  <mergeCells count="3">
    <mergeCell ref="A1:A2"/>
    <mergeCell ref="B1:B2"/>
    <mergeCell ref="C1:C2"/>
  </mergeCells>
  <printOptions/>
  <pageMargins left="0.31496062992125984" right="0.3937007874015748" top="0.4" bottom="0.13" header="0.14" footer="0.17"/>
  <pageSetup fitToHeight="1" fitToWidth="1" horizontalDpi="600" verticalDpi="600" orientation="landscape" paperSize="9" scale="66" r:id="rId1"/>
  <headerFooter alignWithMargins="0">
    <oddHeader>&amp;LXXXI Drużynowe Mistrzostwa Polski w Turystycznych Imprezach na Orientację
Kategoria 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U24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25.5" customHeight="1"/>
  <cols>
    <col min="1" max="1" width="4.00390625" style="3" customWidth="1"/>
    <col min="2" max="2" width="19.00390625" style="8" customWidth="1"/>
    <col min="3" max="3" width="16.2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5.125" style="3" customWidth="1"/>
    <col min="17" max="19" width="9.125" style="6" hidden="1" customWidth="1"/>
    <col min="20" max="16384" width="9.125" style="6" customWidth="1"/>
  </cols>
  <sheetData>
    <row r="1" spans="1:18" s="18" customFormat="1" ht="12.75" customHeight="1">
      <c r="A1" s="96" t="s">
        <v>0</v>
      </c>
      <c r="B1" s="98" t="s">
        <v>15</v>
      </c>
      <c r="C1" s="98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61" t="s">
        <v>3</v>
      </c>
      <c r="R1" s="61" t="s">
        <v>4</v>
      </c>
    </row>
    <row r="2" spans="1:18" s="17" customFormat="1" ht="73.5" customHeight="1" thickBot="1">
      <c r="A2" s="97"/>
      <c r="B2" s="97"/>
      <c r="C2" s="97"/>
      <c r="D2" s="24" t="s">
        <v>13</v>
      </c>
      <c r="E2" s="25" t="s">
        <v>20</v>
      </c>
      <c r="F2" s="24" t="s">
        <v>10</v>
      </c>
      <c r="G2" s="24" t="s">
        <v>13</v>
      </c>
      <c r="H2" s="25" t="s">
        <v>20</v>
      </c>
      <c r="I2" s="24" t="s">
        <v>10</v>
      </c>
      <c r="J2" s="25" t="s">
        <v>20</v>
      </c>
      <c r="K2" s="24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26" t="s">
        <v>10</v>
      </c>
      <c r="Q2" s="62"/>
      <c r="R2" s="62"/>
    </row>
    <row r="3" spans="1:19" ht="25.5" customHeight="1">
      <c r="A3" s="10">
        <f aca="true" t="shared" si="0" ref="A3:A24">P3</f>
        <v>1</v>
      </c>
      <c r="B3" s="11" t="s">
        <v>129</v>
      </c>
      <c r="C3" s="60" t="s">
        <v>127</v>
      </c>
      <c r="D3" s="12">
        <v>53</v>
      </c>
      <c r="E3" s="14">
        <f aca="true" t="shared" si="1" ref="E3:E24">IF(D3&lt;&gt;"",IF(ISNUMBER(D3),MAX(1000/TJE1*(TJE1-D3+MIN(D$1:D$65536)),1),0),"")</f>
        <v>941.1111111111112</v>
      </c>
      <c r="F3" s="15">
        <f aca="true" t="shared" si="2" ref="F3:F24">IF(E3&lt;&gt;"",RANK(E3,E$1:E$65536),"")</f>
        <v>11</v>
      </c>
      <c r="G3" s="12">
        <v>120</v>
      </c>
      <c r="H3" s="14">
        <f aca="true" t="shared" si="3" ref="H3:H24">IF(G3&lt;&gt;"",IF(ISNUMBER(G3),MAX(1000/TJE2*(TJE2-G3+MIN(G$1:G$65536)),1),0),"")</f>
        <v>1000.0000000000001</v>
      </c>
      <c r="I3" s="15">
        <f aca="true" t="shared" si="4" ref="I3:I24">IF(H3&lt;&gt;"",RANK(H3,H$1:H$65536),"")</f>
        <v>1</v>
      </c>
      <c r="J3" s="14">
        <f aca="true" t="shared" si="5" ref="J3:J24">IF(H3&lt;&gt;"",E3+H3,"")</f>
        <v>1941.1111111111113</v>
      </c>
      <c r="K3" s="15">
        <f aca="true" t="shared" si="6" ref="K3:K24">IF(J3&lt;&gt;"",RANK(J3,J$1:J$65536),"")</f>
        <v>2</v>
      </c>
      <c r="L3" s="12">
        <v>257</v>
      </c>
      <c r="M3" s="14">
        <f aca="true" t="shared" si="7" ref="M3:M24">IF(L3&lt;&gt;"",IF(ISNUMBER(L3),MAX(1000/TJE3*(TJE3-L3+MIN(L$1:L$65536)),0),0),"")</f>
        <v>1000</v>
      </c>
      <c r="N3" s="15">
        <f aca="true" t="shared" si="8" ref="N3:N24">IF(M3&lt;&gt;"",RANK(M3,M$1:M$65536),"")</f>
        <v>1</v>
      </c>
      <c r="O3" s="14">
        <f aca="true" t="shared" si="9" ref="O3:O24">IF(M3&lt;&gt;"",J3+M3,"")</f>
        <v>2941.1111111111113</v>
      </c>
      <c r="P3" s="15">
        <f aca="true" t="shared" si="10" ref="P3:P24">IF(O3&lt;&gt;"",RANK(O3,O$1:O$65536),"")</f>
        <v>1</v>
      </c>
      <c r="Q3" s="63">
        <v>7</v>
      </c>
      <c r="R3" s="63">
        <v>37</v>
      </c>
      <c r="S3" s="6">
        <v>2</v>
      </c>
    </row>
    <row r="4" spans="1:19" ht="25.5" customHeight="1">
      <c r="A4" s="10">
        <f t="shared" si="0"/>
        <v>2</v>
      </c>
      <c r="B4" s="11" t="s">
        <v>53</v>
      </c>
      <c r="C4" s="36" t="s">
        <v>35</v>
      </c>
      <c r="D4" s="12">
        <v>25</v>
      </c>
      <c r="E4" s="14">
        <f t="shared" si="1"/>
        <v>972.2222222222223</v>
      </c>
      <c r="F4" s="15">
        <f t="shared" si="2"/>
        <v>4</v>
      </c>
      <c r="G4" s="12">
        <v>140</v>
      </c>
      <c r="H4" s="14">
        <f t="shared" si="3"/>
        <v>979.7979797979799</v>
      </c>
      <c r="I4" s="15">
        <f t="shared" si="4"/>
        <v>2</v>
      </c>
      <c r="J4" s="14">
        <f t="shared" si="5"/>
        <v>1952.0202020202023</v>
      </c>
      <c r="K4" s="15">
        <f t="shared" si="6"/>
        <v>1</v>
      </c>
      <c r="L4" s="21">
        <v>360</v>
      </c>
      <c r="M4" s="14">
        <f t="shared" si="7"/>
        <v>904.6296296296297</v>
      </c>
      <c r="N4" s="15">
        <f t="shared" si="8"/>
        <v>3</v>
      </c>
      <c r="O4" s="14">
        <f t="shared" si="9"/>
        <v>2856.649831649832</v>
      </c>
      <c r="P4" s="15">
        <f t="shared" si="10"/>
        <v>2</v>
      </c>
      <c r="Q4" s="63">
        <v>43</v>
      </c>
      <c r="R4" s="63">
        <v>34</v>
      </c>
      <c r="S4" s="6">
        <v>14</v>
      </c>
    </row>
    <row r="5" spans="1:19" ht="25.5" customHeight="1">
      <c r="A5" s="10">
        <f t="shared" si="0"/>
        <v>3</v>
      </c>
      <c r="B5" s="11" t="s">
        <v>130</v>
      </c>
      <c r="C5" s="60" t="s">
        <v>127</v>
      </c>
      <c r="D5" s="12">
        <v>50</v>
      </c>
      <c r="E5" s="14">
        <f t="shared" si="1"/>
        <v>944.4444444444445</v>
      </c>
      <c r="F5" s="15">
        <f t="shared" si="2"/>
        <v>9</v>
      </c>
      <c r="G5" s="12">
        <v>149</v>
      </c>
      <c r="H5" s="14">
        <f t="shared" si="3"/>
        <v>970.7070707070708</v>
      </c>
      <c r="I5" s="15">
        <f t="shared" si="4"/>
        <v>3</v>
      </c>
      <c r="J5" s="14">
        <f t="shared" si="5"/>
        <v>1915.1515151515152</v>
      </c>
      <c r="K5" s="15">
        <f t="shared" si="6"/>
        <v>4</v>
      </c>
      <c r="L5" s="21">
        <v>425</v>
      </c>
      <c r="M5" s="14">
        <f t="shared" si="7"/>
        <v>844.4444444444445</v>
      </c>
      <c r="N5" s="15">
        <f t="shared" si="8"/>
        <v>4</v>
      </c>
      <c r="O5" s="14">
        <f t="shared" si="9"/>
        <v>2759.59595959596</v>
      </c>
      <c r="P5" s="15">
        <f t="shared" si="10"/>
        <v>3</v>
      </c>
      <c r="Q5" s="63">
        <v>34</v>
      </c>
      <c r="R5" s="63">
        <v>1</v>
      </c>
      <c r="S5" s="6">
        <v>10</v>
      </c>
    </row>
    <row r="6" spans="1:21" ht="25.5" customHeight="1">
      <c r="A6" s="10">
        <f t="shared" si="0"/>
        <v>4</v>
      </c>
      <c r="B6" s="11" t="s">
        <v>190</v>
      </c>
      <c r="C6" s="36" t="s">
        <v>39</v>
      </c>
      <c r="D6" s="12">
        <v>25</v>
      </c>
      <c r="E6" s="14">
        <f t="shared" si="1"/>
        <v>972.2222222222223</v>
      </c>
      <c r="F6" s="15">
        <f t="shared" si="2"/>
        <v>4</v>
      </c>
      <c r="G6" s="12">
        <v>220</v>
      </c>
      <c r="H6" s="14">
        <f t="shared" si="3"/>
        <v>898.9898989898991</v>
      </c>
      <c r="I6" s="15">
        <f t="shared" si="4"/>
        <v>6</v>
      </c>
      <c r="J6" s="14">
        <f t="shared" si="5"/>
        <v>1871.2121212121215</v>
      </c>
      <c r="K6" s="15">
        <f t="shared" si="6"/>
        <v>5</v>
      </c>
      <c r="L6" s="21">
        <v>445</v>
      </c>
      <c r="M6" s="14">
        <f t="shared" si="7"/>
        <v>825.925925925926</v>
      </c>
      <c r="N6" s="15">
        <f t="shared" si="8"/>
        <v>5</v>
      </c>
      <c r="O6" s="14">
        <f t="shared" si="9"/>
        <v>2697.1380471380476</v>
      </c>
      <c r="P6" s="15">
        <f t="shared" si="10"/>
        <v>4</v>
      </c>
      <c r="Q6" s="63">
        <v>55</v>
      </c>
      <c r="R6" s="63">
        <v>25</v>
      </c>
      <c r="S6" s="6">
        <v>18</v>
      </c>
      <c r="U6" s="6" t="s">
        <v>115</v>
      </c>
    </row>
    <row r="7" spans="1:19" ht="25.5" customHeight="1">
      <c r="A7" s="10">
        <f t="shared" si="0"/>
        <v>5</v>
      </c>
      <c r="B7" s="11" t="s">
        <v>148</v>
      </c>
      <c r="C7" s="59" t="s">
        <v>144</v>
      </c>
      <c r="D7" s="12">
        <v>0</v>
      </c>
      <c r="E7" s="14">
        <f t="shared" si="1"/>
        <v>1000</v>
      </c>
      <c r="F7" s="15">
        <f t="shared" si="2"/>
        <v>1</v>
      </c>
      <c r="G7" s="12">
        <v>297</v>
      </c>
      <c r="H7" s="14">
        <f t="shared" si="3"/>
        <v>821.2121212121212</v>
      </c>
      <c r="I7" s="15">
        <f t="shared" si="4"/>
        <v>9</v>
      </c>
      <c r="J7" s="14">
        <f t="shared" si="5"/>
        <v>1821.2121212121212</v>
      </c>
      <c r="K7" s="15">
        <f t="shared" si="6"/>
        <v>8</v>
      </c>
      <c r="L7" s="21">
        <v>532</v>
      </c>
      <c r="M7" s="14">
        <f t="shared" si="7"/>
        <v>745.3703703703703</v>
      </c>
      <c r="N7" s="15">
        <f t="shared" si="8"/>
        <v>6</v>
      </c>
      <c r="O7" s="14">
        <f t="shared" si="9"/>
        <v>2566.5824915824915</v>
      </c>
      <c r="P7" s="15">
        <f t="shared" si="10"/>
        <v>5</v>
      </c>
      <c r="Q7" s="6">
        <v>49</v>
      </c>
      <c r="R7" s="63">
        <v>43</v>
      </c>
      <c r="S7" s="6">
        <v>15</v>
      </c>
    </row>
    <row r="8" spans="1:19" ht="25.5" customHeight="1">
      <c r="A8" s="10">
        <f t="shared" si="0"/>
        <v>6</v>
      </c>
      <c r="B8" s="11" t="s">
        <v>176</v>
      </c>
      <c r="C8" s="60" t="s">
        <v>174</v>
      </c>
      <c r="D8" s="12">
        <v>34</v>
      </c>
      <c r="E8" s="14">
        <f t="shared" si="1"/>
        <v>962.2222222222223</v>
      </c>
      <c r="F8" s="15">
        <f t="shared" si="2"/>
        <v>6</v>
      </c>
      <c r="G8" s="12">
        <v>149</v>
      </c>
      <c r="H8" s="14">
        <f t="shared" si="3"/>
        <v>970.7070707070708</v>
      </c>
      <c r="I8" s="15">
        <f t="shared" si="4"/>
        <v>3</v>
      </c>
      <c r="J8" s="14">
        <f t="shared" si="5"/>
        <v>1932.929292929293</v>
      </c>
      <c r="K8" s="15">
        <f t="shared" si="6"/>
        <v>3</v>
      </c>
      <c r="L8" s="21">
        <v>879</v>
      </c>
      <c r="M8" s="14">
        <f t="shared" si="7"/>
        <v>424.0740740740741</v>
      </c>
      <c r="N8" s="15">
        <f t="shared" si="8"/>
        <v>10</v>
      </c>
      <c r="O8" s="14">
        <f t="shared" si="9"/>
        <v>2357.003367003367</v>
      </c>
      <c r="P8" s="15">
        <f t="shared" si="10"/>
        <v>6</v>
      </c>
      <c r="Q8" s="63">
        <v>13</v>
      </c>
      <c r="R8" s="63">
        <v>28</v>
      </c>
      <c r="S8" s="6">
        <v>7</v>
      </c>
    </row>
    <row r="9" spans="1:19" ht="25.5" customHeight="1">
      <c r="A9" s="10">
        <f t="shared" si="0"/>
        <v>7</v>
      </c>
      <c r="B9" s="11" t="s">
        <v>153</v>
      </c>
      <c r="C9" s="59" t="s">
        <v>150</v>
      </c>
      <c r="D9" s="12">
        <v>23</v>
      </c>
      <c r="E9" s="14">
        <f t="shared" si="1"/>
        <v>974.4444444444445</v>
      </c>
      <c r="F9" s="15">
        <f t="shared" si="2"/>
        <v>3</v>
      </c>
      <c r="G9" s="12">
        <v>267</v>
      </c>
      <c r="H9" s="14">
        <f t="shared" si="3"/>
        <v>851.5151515151516</v>
      </c>
      <c r="I9" s="15">
        <f t="shared" si="4"/>
        <v>8</v>
      </c>
      <c r="J9" s="14">
        <f t="shared" si="5"/>
        <v>1825.959595959596</v>
      </c>
      <c r="K9" s="15">
        <f t="shared" si="6"/>
        <v>7</v>
      </c>
      <c r="L9" s="21">
        <v>890</v>
      </c>
      <c r="M9" s="14">
        <f t="shared" si="7"/>
        <v>413.8888888888889</v>
      </c>
      <c r="N9" s="15">
        <f t="shared" si="8"/>
        <v>11</v>
      </c>
      <c r="O9" s="14">
        <f t="shared" si="9"/>
        <v>2239.848484848485</v>
      </c>
      <c r="P9" s="15">
        <f t="shared" si="10"/>
        <v>7</v>
      </c>
      <c r="Q9" s="63">
        <v>1</v>
      </c>
      <c r="R9" s="63">
        <v>22</v>
      </c>
      <c r="S9" s="6">
        <v>3</v>
      </c>
    </row>
    <row r="10" spans="1:19" ht="25.5" customHeight="1">
      <c r="A10" s="10">
        <f t="shared" si="0"/>
        <v>8</v>
      </c>
      <c r="B10" s="11" t="s">
        <v>191</v>
      </c>
      <c r="C10" s="36" t="s">
        <v>35</v>
      </c>
      <c r="D10" s="12">
        <v>336</v>
      </c>
      <c r="E10" s="14">
        <f t="shared" si="1"/>
        <v>626.6666666666667</v>
      </c>
      <c r="F10" s="15">
        <f t="shared" si="2"/>
        <v>22</v>
      </c>
      <c r="G10" s="12">
        <v>515</v>
      </c>
      <c r="H10" s="14">
        <f t="shared" si="3"/>
        <v>601.010101010101</v>
      </c>
      <c r="I10" s="15">
        <f t="shared" si="4"/>
        <v>16</v>
      </c>
      <c r="J10" s="14">
        <f t="shared" si="5"/>
        <v>1227.6767676767677</v>
      </c>
      <c r="K10" s="15">
        <f t="shared" si="6"/>
        <v>18</v>
      </c>
      <c r="L10" s="21">
        <v>263</v>
      </c>
      <c r="M10" s="14">
        <f t="shared" si="7"/>
        <v>994.4444444444445</v>
      </c>
      <c r="N10" s="15">
        <f t="shared" si="8"/>
        <v>2</v>
      </c>
      <c r="O10" s="14">
        <f t="shared" si="9"/>
        <v>2222.121212121212</v>
      </c>
      <c r="P10" s="15">
        <f t="shared" si="10"/>
        <v>8</v>
      </c>
      <c r="Q10" s="63">
        <v>4</v>
      </c>
      <c r="R10" s="63">
        <v>52</v>
      </c>
      <c r="S10" s="6">
        <v>11</v>
      </c>
    </row>
    <row r="11" spans="1:19" ht="25.5" customHeight="1">
      <c r="A11" s="10">
        <f t="shared" si="0"/>
        <v>9</v>
      </c>
      <c r="B11" s="11" t="s">
        <v>183</v>
      </c>
      <c r="C11" s="60" t="s">
        <v>180</v>
      </c>
      <c r="D11" s="12">
        <v>47</v>
      </c>
      <c r="E11" s="14">
        <f t="shared" si="1"/>
        <v>947.7777777777778</v>
      </c>
      <c r="F11" s="15">
        <f t="shared" si="2"/>
        <v>8</v>
      </c>
      <c r="G11" s="12">
        <v>418</v>
      </c>
      <c r="H11" s="14">
        <f t="shared" si="3"/>
        <v>698.9898989898991</v>
      </c>
      <c r="I11" s="15">
        <f t="shared" si="4"/>
        <v>11</v>
      </c>
      <c r="J11" s="14">
        <f t="shared" si="5"/>
        <v>1646.767676767677</v>
      </c>
      <c r="K11" s="15">
        <f t="shared" si="6"/>
        <v>12</v>
      </c>
      <c r="L11" s="21">
        <v>818</v>
      </c>
      <c r="M11" s="14">
        <f t="shared" si="7"/>
        <v>480.55555555555554</v>
      </c>
      <c r="N11" s="15">
        <f t="shared" si="8"/>
        <v>9</v>
      </c>
      <c r="O11" s="14">
        <f t="shared" si="9"/>
        <v>2127.3232323232323</v>
      </c>
      <c r="P11" s="15">
        <f t="shared" si="10"/>
        <v>9</v>
      </c>
      <c r="Q11" s="63">
        <v>25</v>
      </c>
      <c r="R11" s="63">
        <v>40</v>
      </c>
      <c r="S11" s="6">
        <v>5</v>
      </c>
    </row>
    <row r="12" spans="1:19" ht="25.5" customHeight="1">
      <c r="A12" s="10">
        <f t="shared" si="0"/>
        <v>10</v>
      </c>
      <c r="B12" s="11" t="s">
        <v>154</v>
      </c>
      <c r="C12" s="59" t="s">
        <v>150</v>
      </c>
      <c r="D12" s="12">
        <v>55</v>
      </c>
      <c r="E12" s="14">
        <f t="shared" si="1"/>
        <v>938.8888888888889</v>
      </c>
      <c r="F12" s="15">
        <f t="shared" si="2"/>
        <v>12</v>
      </c>
      <c r="G12" s="12">
        <v>300</v>
      </c>
      <c r="H12" s="14">
        <f t="shared" si="3"/>
        <v>818.1818181818182</v>
      </c>
      <c r="I12" s="15">
        <f t="shared" si="4"/>
        <v>10</v>
      </c>
      <c r="J12" s="14">
        <f t="shared" si="5"/>
        <v>1757.0707070707072</v>
      </c>
      <c r="K12" s="15">
        <f t="shared" si="6"/>
        <v>9</v>
      </c>
      <c r="L12" s="21">
        <v>959</v>
      </c>
      <c r="M12" s="14">
        <f t="shared" si="7"/>
        <v>350</v>
      </c>
      <c r="N12" s="15">
        <f t="shared" si="8"/>
        <v>13</v>
      </c>
      <c r="O12" s="14">
        <f t="shared" si="9"/>
        <v>2107.070707070707</v>
      </c>
      <c r="P12" s="15">
        <f t="shared" si="10"/>
        <v>10</v>
      </c>
      <c r="Q12" s="63">
        <v>58</v>
      </c>
      <c r="R12" s="63">
        <v>31</v>
      </c>
      <c r="S12" s="6">
        <v>20</v>
      </c>
    </row>
    <row r="13" spans="1:19" ht="25.5" customHeight="1">
      <c r="A13" s="10">
        <f t="shared" si="0"/>
        <v>11</v>
      </c>
      <c r="B13" s="11" t="s">
        <v>159</v>
      </c>
      <c r="C13" s="59" t="s">
        <v>156</v>
      </c>
      <c r="D13" s="12">
        <v>145</v>
      </c>
      <c r="E13" s="14">
        <f t="shared" si="1"/>
        <v>838.8888888888889</v>
      </c>
      <c r="F13" s="15">
        <f t="shared" si="2"/>
        <v>19</v>
      </c>
      <c r="G13" s="12">
        <v>539</v>
      </c>
      <c r="H13" s="14">
        <f t="shared" si="3"/>
        <v>576.7676767676768</v>
      </c>
      <c r="I13" s="15">
        <f t="shared" si="4"/>
        <v>17</v>
      </c>
      <c r="J13" s="14">
        <f t="shared" si="5"/>
        <v>1415.6565656565658</v>
      </c>
      <c r="K13" s="15">
        <f t="shared" si="6"/>
        <v>16</v>
      </c>
      <c r="L13" s="21">
        <v>615</v>
      </c>
      <c r="M13" s="14">
        <f t="shared" si="7"/>
        <v>668.5185185185185</v>
      </c>
      <c r="N13" s="15">
        <f t="shared" si="8"/>
        <v>7</v>
      </c>
      <c r="O13" s="14">
        <f t="shared" si="9"/>
        <v>2084.1750841750845</v>
      </c>
      <c r="P13" s="15">
        <f t="shared" si="10"/>
        <v>11</v>
      </c>
      <c r="Q13" s="63">
        <v>31</v>
      </c>
      <c r="R13" s="63">
        <v>61</v>
      </c>
      <c r="S13" s="6">
        <v>1</v>
      </c>
    </row>
    <row r="14" spans="1:19" ht="25.5" customHeight="1">
      <c r="A14" s="10">
        <f t="shared" si="0"/>
        <v>12</v>
      </c>
      <c r="B14" s="59" t="s">
        <v>147</v>
      </c>
      <c r="C14" s="59" t="s">
        <v>144</v>
      </c>
      <c r="D14" s="12">
        <v>11</v>
      </c>
      <c r="E14" s="14">
        <f t="shared" si="1"/>
        <v>987.7777777777778</v>
      </c>
      <c r="F14" s="15">
        <f t="shared" si="2"/>
        <v>2</v>
      </c>
      <c r="G14" s="12">
        <v>430</v>
      </c>
      <c r="H14" s="14">
        <f t="shared" si="3"/>
        <v>686.868686868687</v>
      </c>
      <c r="I14" s="15">
        <f t="shared" si="4"/>
        <v>13</v>
      </c>
      <c r="J14" s="14">
        <f t="shared" si="5"/>
        <v>1674.6464646464647</v>
      </c>
      <c r="K14" s="15">
        <f t="shared" si="6"/>
        <v>11</v>
      </c>
      <c r="L14" s="21">
        <v>975</v>
      </c>
      <c r="M14" s="14">
        <f t="shared" si="7"/>
        <v>335.18518518518516</v>
      </c>
      <c r="N14" s="15">
        <f t="shared" si="8"/>
        <v>15</v>
      </c>
      <c r="O14" s="14">
        <f t="shared" si="9"/>
        <v>2009.8316498316499</v>
      </c>
      <c r="P14" s="15">
        <f t="shared" si="10"/>
        <v>12</v>
      </c>
      <c r="Q14" s="63">
        <v>16</v>
      </c>
      <c r="R14" s="63">
        <v>4</v>
      </c>
      <c r="S14" s="6">
        <v>16</v>
      </c>
    </row>
    <row r="15" spans="1:19" ht="25.5" customHeight="1">
      <c r="A15" s="10">
        <f t="shared" si="0"/>
        <v>13</v>
      </c>
      <c r="B15" s="11" t="s">
        <v>177</v>
      </c>
      <c r="C15" s="60" t="s">
        <v>174</v>
      </c>
      <c r="D15" s="12">
        <v>144</v>
      </c>
      <c r="E15" s="14">
        <f t="shared" si="1"/>
        <v>840</v>
      </c>
      <c r="F15" s="15">
        <f t="shared" si="2"/>
        <v>18</v>
      </c>
      <c r="G15" s="12">
        <v>439</v>
      </c>
      <c r="H15" s="14">
        <f t="shared" si="3"/>
        <v>677.7777777777778</v>
      </c>
      <c r="I15" s="15">
        <f t="shared" si="4"/>
        <v>14</v>
      </c>
      <c r="J15" s="14">
        <f t="shared" si="5"/>
        <v>1517.7777777777778</v>
      </c>
      <c r="K15" s="15">
        <f t="shared" si="6"/>
        <v>15</v>
      </c>
      <c r="L15" s="21">
        <v>806</v>
      </c>
      <c r="M15" s="14">
        <f t="shared" si="7"/>
        <v>491.6666666666667</v>
      </c>
      <c r="N15" s="15">
        <f t="shared" si="8"/>
        <v>8</v>
      </c>
      <c r="O15" s="14">
        <f t="shared" si="9"/>
        <v>2009.4444444444446</v>
      </c>
      <c r="P15" s="15">
        <f t="shared" si="10"/>
        <v>13</v>
      </c>
      <c r="Q15" s="63">
        <v>64</v>
      </c>
      <c r="R15" s="63">
        <v>19</v>
      </c>
      <c r="S15" s="6">
        <v>17</v>
      </c>
    </row>
    <row r="16" spans="1:19" ht="25.5" customHeight="1">
      <c r="A16" s="10">
        <f t="shared" si="0"/>
        <v>14</v>
      </c>
      <c r="B16" s="11" t="s">
        <v>170</v>
      </c>
      <c r="C16" s="60" t="s">
        <v>168</v>
      </c>
      <c r="D16" s="12">
        <v>50</v>
      </c>
      <c r="E16" s="14">
        <f t="shared" si="1"/>
        <v>944.4444444444445</v>
      </c>
      <c r="F16" s="15">
        <f t="shared" si="2"/>
        <v>9</v>
      </c>
      <c r="G16" s="12">
        <v>220</v>
      </c>
      <c r="H16" s="14">
        <f t="shared" si="3"/>
        <v>898.9898989898991</v>
      </c>
      <c r="I16" s="15">
        <f t="shared" si="4"/>
        <v>6</v>
      </c>
      <c r="J16" s="14">
        <f t="shared" si="5"/>
        <v>1843.4343434343436</v>
      </c>
      <c r="K16" s="15">
        <f t="shared" si="6"/>
        <v>6</v>
      </c>
      <c r="L16" s="21">
        <v>1275</v>
      </c>
      <c r="M16" s="14">
        <f t="shared" si="7"/>
        <v>57.407407407407405</v>
      </c>
      <c r="N16" s="15">
        <f t="shared" si="8"/>
        <v>22</v>
      </c>
      <c r="O16" s="14">
        <f t="shared" si="9"/>
        <v>1900.841750841751</v>
      </c>
      <c r="P16" s="15">
        <f t="shared" si="10"/>
        <v>14</v>
      </c>
      <c r="Q16" s="63">
        <v>61</v>
      </c>
      <c r="R16" s="63">
        <v>46</v>
      </c>
      <c r="S16" s="6">
        <v>5</v>
      </c>
    </row>
    <row r="17" spans="1:19" ht="25.5" customHeight="1">
      <c r="A17" s="10">
        <f t="shared" si="0"/>
        <v>15</v>
      </c>
      <c r="B17" s="11" t="s">
        <v>171</v>
      </c>
      <c r="C17" s="60" t="s">
        <v>168</v>
      </c>
      <c r="D17" s="12">
        <v>44</v>
      </c>
      <c r="E17" s="14">
        <f t="shared" si="1"/>
        <v>951.1111111111112</v>
      </c>
      <c r="F17" s="15">
        <f t="shared" si="2"/>
        <v>7</v>
      </c>
      <c r="G17" s="12">
        <v>425</v>
      </c>
      <c r="H17" s="14">
        <f t="shared" si="3"/>
        <v>691.9191919191919</v>
      </c>
      <c r="I17" s="15">
        <f t="shared" si="4"/>
        <v>12</v>
      </c>
      <c r="J17" s="14">
        <f t="shared" si="5"/>
        <v>1643.030303030303</v>
      </c>
      <c r="K17" s="15">
        <f t="shared" si="6"/>
        <v>13</v>
      </c>
      <c r="L17" s="21">
        <v>1145</v>
      </c>
      <c r="M17" s="14">
        <f t="shared" si="7"/>
        <v>177.77777777777777</v>
      </c>
      <c r="N17" s="15">
        <f t="shared" si="8"/>
        <v>18</v>
      </c>
      <c r="O17" s="14">
        <f t="shared" si="9"/>
        <v>1820.8080808080808</v>
      </c>
      <c r="P17" s="15">
        <f t="shared" si="10"/>
        <v>15</v>
      </c>
      <c r="Q17" s="63">
        <v>28</v>
      </c>
      <c r="R17" s="63">
        <v>16</v>
      </c>
      <c r="S17" s="6">
        <v>6</v>
      </c>
    </row>
    <row r="18" spans="1:19" ht="25.5" customHeight="1">
      <c r="A18" s="10">
        <f t="shared" si="0"/>
        <v>16</v>
      </c>
      <c r="B18" s="11" t="s">
        <v>71</v>
      </c>
      <c r="C18" s="60" t="s">
        <v>161</v>
      </c>
      <c r="D18" s="12">
        <v>216</v>
      </c>
      <c r="E18" s="14">
        <f t="shared" si="1"/>
        <v>760</v>
      </c>
      <c r="F18" s="15">
        <f t="shared" si="2"/>
        <v>20</v>
      </c>
      <c r="G18" s="12">
        <v>200</v>
      </c>
      <c r="H18" s="14">
        <f t="shared" si="3"/>
        <v>919.1919191919193</v>
      </c>
      <c r="I18" s="15">
        <f t="shared" si="4"/>
        <v>5</v>
      </c>
      <c r="J18" s="14">
        <f t="shared" si="5"/>
        <v>1679.1919191919192</v>
      </c>
      <c r="K18" s="15">
        <f t="shared" si="6"/>
        <v>10</v>
      </c>
      <c r="L18" s="21">
        <v>1235</v>
      </c>
      <c r="M18" s="14">
        <f t="shared" si="7"/>
        <v>94.44444444444444</v>
      </c>
      <c r="N18" s="15">
        <f t="shared" si="8"/>
        <v>21</v>
      </c>
      <c r="O18" s="14">
        <f t="shared" si="9"/>
        <v>1773.6363636363635</v>
      </c>
      <c r="P18" s="15">
        <f t="shared" si="10"/>
        <v>16</v>
      </c>
      <c r="Q18" s="63">
        <v>37</v>
      </c>
      <c r="R18" s="63">
        <v>49</v>
      </c>
      <c r="S18" s="6">
        <v>8</v>
      </c>
    </row>
    <row r="19" spans="1:19" ht="25.5" customHeight="1">
      <c r="A19" s="10">
        <f t="shared" si="0"/>
        <v>17</v>
      </c>
      <c r="B19" s="11" t="s">
        <v>164</v>
      </c>
      <c r="C19" s="60" t="s">
        <v>161</v>
      </c>
      <c r="D19" s="12">
        <v>61</v>
      </c>
      <c r="E19" s="14">
        <f t="shared" si="1"/>
        <v>932.2222222222223</v>
      </c>
      <c r="F19" s="15">
        <f t="shared" si="2"/>
        <v>13</v>
      </c>
      <c r="G19" s="12">
        <v>447</v>
      </c>
      <c r="H19" s="14">
        <f t="shared" si="3"/>
        <v>669.6969696969697</v>
      </c>
      <c r="I19" s="15">
        <f t="shared" si="4"/>
        <v>15</v>
      </c>
      <c r="J19" s="14">
        <f t="shared" si="5"/>
        <v>1601.9191919191921</v>
      </c>
      <c r="K19" s="15">
        <f t="shared" si="6"/>
        <v>14</v>
      </c>
      <c r="L19" s="21">
        <v>1226</v>
      </c>
      <c r="M19" s="14">
        <f t="shared" si="7"/>
        <v>102.77777777777777</v>
      </c>
      <c r="N19" s="15">
        <f t="shared" si="8"/>
        <v>20</v>
      </c>
      <c r="O19" s="14">
        <f t="shared" si="9"/>
        <v>1704.69696969697</v>
      </c>
      <c r="P19" s="15">
        <f t="shared" si="10"/>
        <v>17</v>
      </c>
      <c r="Q19" s="63">
        <v>10</v>
      </c>
      <c r="R19" s="63">
        <v>64</v>
      </c>
      <c r="S19" s="6">
        <v>13</v>
      </c>
    </row>
    <row r="20" spans="1:19" ht="25.5" customHeight="1">
      <c r="A20" s="10">
        <f t="shared" si="0"/>
        <v>18</v>
      </c>
      <c r="B20" s="11" t="s">
        <v>142</v>
      </c>
      <c r="C20" s="36" t="s">
        <v>39</v>
      </c>
      <c r="D20" s="12">
        <v>77</v>
      </c>
      <c r="E20" s="14">
        <f t="shared" si="1"/>
        <v>914.4444444444445</v>
      </c>
      <c r="F20" s="15">
        <f t="shared" si="2"/>
        <v>15</v>
      </c>
      <c r="G20" s="12">
        <v>690</v>
      </c>
      <c r="H20" s="14">
        <f t="shared" si="3"/>
        <v>424.24242424242425</v>
      </c>
      <c r="I20" s="15">
        <f t="shared" si="4"/>
        <v>18</v>
      </c>
      <c r="J20" s="14">
        <f t="shared" si="5"/>
        <v>1338.6868686868688</v>
      </c>
      <c r="K20" s="15">
        <f t="shared" si="6"/>
        <v>17</v>
      </c>
      <c r="L20" s="21">
        <v>959</v>
      </c>
      <c r="M20" s="14">
        <f t="shared" si="7"/>
        <v>350</v>
      </c>
      <c r="N20" s="15">
        <f t="shared" si="8"/>
        <v>13</v>
      </c>
      <c r="O20" s="14">
        <f t="shared" si="9"/>
        <v>1688.6868686868688</v>
      </c>
      <c r="P20" s="15">
        <f t="shared" si="10"/>
        <v>18</v>
      </c>
      <c r="Q20" s="63">
        <v>22</v>
      </c>
      <c r="R20" s="63">
        <v>10</v>
      </c>
      <c r="S20" s="6">
        <v>4</v>
      </c>
    </row>
    <row r="21" spans="1:19" ht="25.5" customHeight="1">
      <c r="A21" s="10">
        <f t="shared" si="0"/>
        <v>19</v>
      </c>
      <c r="B21" s="11" t="s">
        <v>137</v>
      </c>
      <c r="C21" s="60" t="s">
        <v>133</v>
      </c>
      <c r="D21" s="12">
        <v>85</v>
      </c>
      <c r="E21" s="14">
        <f t="shared" si="1"/>
        <v>905.5555555555555</v>
      </c>
      <c r="F21" s="15">
        <f t="shared" si="2"/>
        <v>16</v>
      </c>
      <c r="G21" s="12">
        <v>938</v>
      </c>
      <c r="H21" s="14">
        <f t="shared" si="3"/>
        <v>173.73737373737376</v>
      </c>
      <c r="I21" s="15">
        <f t="shared" si="4"/>
        <v>21</v>
      </c>
      <c r="J21" s="14">
        <f t="shared" si="5"/>
        <v>1079.2929292929293</v>
      </c>
      <c r="K21" s="15">
        <f t="shared" si="6"/>
        <v>20</v>
      </c>
      <c r="L21" s="21">
        <v>900</v>
      </c>
      <c r="M21" s="14">
        <f t="shared" si="7"/>
        <v>404.6296296296296</v>
      </c>
      <c r="N21" s="15">
        <f t="shared" si="8"/>
        <v>12</v>
      </c>
      <c r="O21" s="14">
        <f t="shared" si="9"/>
        <v>1483.922558922559</v>
      </c>
      <c r="P21" s="15">
        <f t="shared" si="10"/>
        <v>19</v>
      </c>
      <c r="Q21" s="63">
        <v>19</v>
      </c>
      <c r="R21" s="63">
        <v>55</v>
      </c>
      <c r="S21" s="6">
        <v>9</v>
      </c>
    </row>
    <row r="22" spans="1:21" ht="25.5" customHeight="1">
      <c r="A22" s="10">
        <f t="shared" si="0"/>
        <v>20</v>
      </c>
      <c r="B22" s="11" t="s">
        <v>136</v>
      </c>
      <c r="C22" s="60" t="s">
        <v>133</v>
      </c>
      <c r="D22" s="12">
        <v>131</v>
      </c>
      <c r="E22" s="14">
        <f t="shared" si="1"/>
        <v>854.4444444444445</v>
      </c>
      <c r="F22" s="15">
        <f t="shared" si="2"/>
        <v>17</v>
      </c>
      <c r="G22" s="12">
        <v>864</v>
      </c>
      <c r="H22" s="14">
        <f t="shared" si="3"/>
        <v>248.4848484848485</v>
      </c>
      <c r="I22" s="15">
        <f t="shared" si="4"/>
        <v>20</v>
      </c>
      <c r="J22" s="14">
        <f t="shared" si="5"/>
        <v>1102.9292929292928</v>
      </c>
      <c r="K22" s="15">
        <f t="shared" si="6"/>
        <v>19</v>
      </c>
      <c r="L22" s="21">
        <v>975</v>
      </c>
      <c r="M22" s="14">
        <f t="shared" si="7"/>
        <v>335.18518518518516</v>
      </c>
      <c r="N22" s="15">
        <f t="shared" si="8"/>
        <v>15</v>
      </c>
      <c r="O22" s="14">
        <f t="shared" si="9"/>
        <v>1438.114478114478</v>
      </c>
      <c r="P22" s="15">
        <f t="shared" si="10"/>
        <v>20</v>
      </c>
      <c r="Q22" s="63">
        <v>46</v>
      </c>
      <c r="R22" s="63">
        <v>13</v>
      </c>
      <c r="S22" s="6">
        <v>12</v>
      </c>
      <c r="U22" s="6" t="s">
        <v>115</v>
      </c>
    </row>
    <row r="23" spans="1:19" ht="25.5" customHeight="1">
      <c r="A23" s="10">
        <f t="shared" si="0"/>
        <v>21</v>
      </c>
      <c r="B23" s="11" t="s">
        <v>201</v>
      </c>
      <c r="C23" s="60" t="s">
        <v>180</v>
      </c>
      <c r="D23" s="12">
        <v>68</v>
      </c>
      <c r="E23" s="14">
        <f t="shared" si="1"/>
        <v>924.4444444444445</v>
      </c>
      <c r="F23" s="15">
        <f t="shared" si="2"/>
        <v>14</v>
      </c>
      <c r="G23" s="12">
        <v>966</v>
      </c>
      <c r="H23" s="14">
        <f t="shared" si="3"/>
        <v>145.45454545454547</v>
      </c>
      <c r="I23" s="15">
        <f t="shared" si="4"/>
        <v>22</v>
      </c>
      <c r="J23" s="14">
        <f t="shared" si="5"/>
        <v>1069.8989898989898</v>
      </c>
      <c r="K23" s="15">
        <f t="shared" si="6"/>
        <v>21</v>
      </c>
      <c r="L23" s="21">
        <v>1149</v>
      </c>
      <c r="M23" s="14">
        <f t="shared" si="7"/>
        <v>174.07407407407408</v>
      </c>
      <c r="N23" s="15">
        <f t="shared" si="8"/>
        <v>19</v>
      </c>
      <c r="O23" s="14">
        <f t="shared" si="9"/>
        <v>1243.973063973064</v>
      </c>
      <c r="P23" s="15">
        <f t="shared" si="10"/>
        <v>21</v>
      </c>
      <c r="Q23" s="63">
        <v>52</v>
      </c>
      <c r="R23" s="63">
        <v>58</v>
      </c>
      <c r="S23" s="6">
        <v>-7</v>
      </c>
    </row>
    <row r="24" spans="1:21" ht="25.5" customHeight="1">
      <c r="A24" s="10">
        <f t="shared" si="0"/>
        <v>22</v>
      </c>
      <c r="B24" s="11" t="s">
        <v>188</v>
      </c>
      <c r="C24" s="60" t="s">
        <v>185</v>
      </c>
      <c r="D24" s="12">
        <v>261</v>
      </c>
      <c r="E24" s="14">
        <f t="shared" si="1"/>
        <v>710</v>
      </c>
      <c r="F24" s="15">
        <f t="shared" si="2"/>
        <v>21</v>
      </c>
      <c r="G24" s="12">
        <v>789</v>
      </c>
      <c r="H24" s="14">
        <f t="shared" si="3"/>
        <v>324.24242424242425</v>
      </c>
      <c r="I24" s="15">
        <f t="shared" si="4"/>
        <v>19</v>
      </c>
      <c r="J24" s="14">
        <f t="shared" si="5"/>
        <v>1034.2424242424242</v>
      </c>
      <c r="K24" s="15">
        <f t="shared" si="6"/>
        <v>22</v>
      </c>
      <c r="L24" s="21">
        <v>1140</v>
      </c>
      <c r="M24" s="14">
        <f t="shared" si="7"/>
        <v>182.40740740740742</v>
      </c>
      <c r="N24" s="15">
        <f t="shared" si="8"/>
        <v>17</v>
      </c>
      <c r="O24" s="14">
        <f t="shared" si="9"/>
        <v>1216.6498316498316</v>
      </c>
      <c r="P24" s="15">
        <f t="shared" si="10"/>
        <v>22</v>
      </c>
      <c r="Q24" s="63">
        <v>40</v>
      </c>
      <c r="R24" s="63">
        <v>7</v>
      </c>
      <c r="S24" s="6">
        <v>-19</v>
      </c>
      <c r="U24" s="6" t="s">
        <v>115</v>
      </c>
    </row>
  </sheetData>
  <mergeCells count="3">
    <mergeCell ref="A1:A2"/>
    <mergeCell ref="B1:B2"/>
    <mergeCell ref="C1:C2"/>
  </mergeCells>
  <printOptions/>
  <pageMargins left="0.4724409448818898" right="0.4724409448818898" top="0.4724409448818898" bottom="0.3937007874015748" header="0.2362204724409449" footer="0.1968503937007874"/>
  <pageSetup fitToHeight="1" fitToWidth="1" horizontalDpi="600" verticalDpi="600" orientation="landscape" paperSize="9" scale="84" r:id="rId1"/>
  <headerFooter alignWithMargins="0">
    <oddHeader>&amp;RXXXI Druzynowe Mistrzostwa Polski w Turystycznych Imprezach na Orientację
Kategoria TJ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U52"/>
  <sheetViews>
    <sheetView workbookViewId="0" topLeftCell="A1">
      <pane ySplit="2" topLeftCell="BM3" activePane="bottomLeft" state="frozen"/>
      <selection pane="topLeft" activeCell="B1" sqref="B1"/>
      <selection pane="bottomLeft" activeCell="B9" sqref="B9"/>
    </sheetView>
  </sheetViews>
  <sheetFormatPr defaultColWidth="9.00390625" defaultRowHeight="12.75"/>
  <cols>
    <col min="1" max="1" width="4.125" style="0" customWidth="1"/>
    <col min="2" max="2" width="19.875" style="0" bestFit="1" customWidth="1"/>
    <col min="3" max="3" width="15.625" style="19" bestFit="1" customWidth="1"/>
    <col min="4" max="4" width="4.875" style="0" customWidth="1"/>
    <col min="5" max="5" width="11.00390625" style="0" customWidth="1"/>
    <col min="6" max="6" width="3.625" style="0" customWidth="1"/>
    <col min="7" max="7" width="4.87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4.87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8" width="9.125" style="64" hidden="1" customWidth="1"/>
    <col min="19" max="19" width="9.125" style="0" hidden="1" customWidth="1"/>
  </cols>
  <sheetData>
    <row r="1" spans="1:18" ht="12.75" customHeight="1">
      <c r="A1" s="96" t="s">
        <v>0</v>
      </c>
      <c r="B1" s="98" t="s">
        <v>15</v>
      </c>
      <c r="C1" s="98" t="s">
        <v>18</v>
      </c>
      <c r="D1" s="9" t="s">
        <v>7</v>
      </c>
      <c r="E1" s="9"/>
      <c r="F1" s="9"/>
      <c r="G1" s="9" t="s">
        <v>8</v>
      </c>
      <c r="H1" s="9"/>
      <c r="I1" s="9"/>
      <c r="J1" s="9" t="s">
        <v>11</v>
      </c>
      <c r="K1" s="9"/>
      <c r="L1" s="22" t="s">
        <v>9</v>
      </c>
      <c r="M1" s="22"/>
      <c r="N1" s="22"/>
      <c r="O1" s="9" t="s">
        <v>12</v>
      </c>
      <c r="P1" s="9"/>
      <c r="Q1" s="44" t="s">
        <v>3</v>
      </c>
      <c r="R1" s="44" t="s">
        <v>4</v>
      </c>
    </row>
    <row r="2" spans="1:18" s="20" customFormat="1" ht="70.5">
      <c r="A2" s="99"/>
      <c r="B2" s="99"/>
      <c r="C2" s="99"/>
      <c r="D2" s="29" t="s">
        <v>13</v>
      </c>
      <c r="E2" s="30" t="s">
        <v>14</v>
      </c>
      <c r="F2" s="29" t="s">
        <v>10</v>
      </c>
      <c r="G2" s="29" t="s">
        <v>13</v>
      </c>
      <c r="H2" s="30" t="s">
        <v>14</v>
      </c>
      <c r="I2" s="29" t="s">
        <v>10</v>
      </c>
      <c r="J2" s="30" t="s">
        <v>14</v>
      </c>
      <c r="K2" s="29" t="s">
        <v>10</v>
      </c>
      <c r="L2" s="29" t="s">
        <v>13</v>
      </c>
      <c r="M2" s="30" t="s">
        <v>20</v>
      </c>
      <c r="N2" s="29" t="s">
        <v>10</v>
      </c>
      <c r="O2" s="28" t="s">
        <v>20</v>
      </c>
      <c r="P2" s="27" t="s">
        <v>10</v>
      </c>
      <c r="Q2" s="68"/>
      <c r="R2" s="68"/>
    </row>
    <row r="3" spans="1:19" s="73" customFormat="1" ht="25.5" customHeight="1">
      <c r="A3" s="15">
        <f aca="true" t="shared" si="0" ref="A3:A27">P3</f>
        <v>1</v>
      </c>
      <c r="B3" s="69" t="s">
        <v>140</v>
      </c>
      <c r="C3" s="36" t="s">
        <v>35</v>
      </c>
      <c r="D3" s="42">
        <v>0</v>
      </c>
      <c r="E3" s="71">
        <f aca="true" t="shared" si="1" ref="E3:E14">IF(D3&lt;&gt;"",IF(ISNUMBER(D3),MAX(1000/TME1*(TME1-D3+MIN(D$1:D$65536)),0),1),"")</f>
        <v>1000</v>
      </c>
      <c r="F3" s="15">
        <f aca="true" t="shared" si="2" ref="F3:F27">IF(E3&lt;&gt;"",RANK(E3,E$1:E$65536),"")</f>
        <v>1</v>
      </c>
      <c r="G3" s="42">
        <v>0</v>
      </c>
      <c r="H3" s="71">
        <f aca="true" t="shared" si="3" ref="H3:H27">IF(G3&lt;&gt;"",IF(ISNUMBER(G3),MAX(1000/TME2*(TME2-G3+MIN(G$1:G$65536)),1),0),"")</f>
        <v>1000</v>
      </c>
      <c r="I3" s="15">
        <f aca="true" t="shared" si="4" ref="I3:I27">IF(H3&lt;&gt;"",RANK(H3,H$1:H$65536),"")</f>
        <v>1</v>
      </c>
      <c r="J3" s="71">
        <f aca="true" t="shared" si="5" ref="J3:J27">IF(H3&lt;&gt;"",E3+H3,"")</f>
        <v>2000</v>
      </c>
      <c r="K3" s="15">
        <f aca="true" t="shared" si="6" ref="K3:K27">IF(J3&lt;&gt;"",RANK(J3,J$1:J$65536),"")</f>
        <v>1</v>
      </c>
      <c r="L3" s="21">
        <v>466</v>
      </c>
      <c r="M3" s="14">
        <f aca="true" t="shared" si="7" ref="M3:M27">IF(L3&lt;&gt;"",IF(ISNUMBER(L3),MAX(1000/TME3*(TME3-L3+MIN(L$1:L$65536)),1),0),"")</f>
        <v>1000</v>
      </c>
      <c r="N3" s="15">
        <f aca="true" t="shared" si="8" ref="N3:N27">IF(M3&lt;&gt;"",RANK(M3,M$1:M$65536),"")</f>
        <v>1</v>
      </c>
      <c r="O3" s="14">
        <f aca="true" t="shared" si="9" ref="O3:O27">IF(M3&lt;&gt;"",J3+M3,"")</f>
        <v>3000</v>
      </c>
      <c r="P3" s="15">
        <f aca="true" t="shared" si="10" ref="P3:P27">IF(O3&lt;&gt;"",RANK(O3,O$1:O$65536),"")</f>
        <v>1</v>
      </c>
      <c r="Q3" s="72">
        <v>8</v>
      </c>
      <c r="R3" s="72">
        <v>21</v>
      </c>
      <c r="S3" s="73">
        <v>17</v>
      </c>
    </row>
    <row r="4" spans="1:19" s="73" customFormat="1" ht="25.5" customHeight="1">
      <c r="A4" s="15">
        <f t="shared" si="0"/>
        <v>2</v>
      </c>
      <c r="B4" s="69" t="s">
        <v>149</v>
      </c>
      <c r="C4" s="59" t="s">
        <v>144</v>
      </c>
      <c r="D4" s="42">
        <v>0</v>
      </c>
      <c r="E4" s="71">
        <f t="shared" si="1"/>
        <v>1000</v>
      </c>
      <c r="F4" s="15">
        <f t="shared" si="2"/>
        <v>1</v>
      </c>
      <c r="G4" s="42">
        <v>0</v>
      </c>
      <c r="H4" s="71">
        <f t="shared" si="3"/>
        <v>1000</v>
      </c>
      <c r="I4" s="15">
        <f t="shared" si="4"/>
        <v>1</v>
      </c>
      <c r="J4" s="71">
        <f t="shared" si="5"/>
        <v>2000</v>
      </c>
      <c r="K4" s="15">
        <f t="shared" si="6"/>
        <v>1</v>
      </c>
      <c r="L4" s="21">
        <v>660</v>
      </c>
      <c r="M4" s="14">
        <f t="shared" si="7"/>
        <v>846.031746031746</v>
      </c>
      <c r="N4" s="15">
        <f t="shared" si="8"/>
        <v>8</v>
      </c>
      <c r="O4" s="14">
        <f t="shared" si="9"/>
        <v>2846.031746031746</v>
      </c>
      <c r="P4" s="15">
        <f t="shared" si="10"/>
        <v>2</v>
      </c>
      <c r="Q4" s="72">
        <v>44</v>
      </c>
      <c r="R4" s="72">
        <v>0</v>
      </c>
      <c r="S4" s="73">
        <v>4</v>
      </c>
    </row>
    <row r="5" spans="1:19" s="73" customFormat="1" ht="25.5" customHeight="1">
      <c r="A5" s="15">
        <f t="shared" si="0"/>
        <v>3</v>
      </c>
      <c r="B5" s="69" t="s">
        <v>95</v>
      </c>
      <c r="C5" s="59" t="s">
        <v>144</v>
      </c>
      <c r="D5" s="74">
        <v>35</v>
      </c>
      <c r="E5" s="71">
        <f t="shared" si="1"/>
        <v>944.4444444444443</v>
      </c>
      <c r="F5" s="15">
        <f t="shared" si="2"/>
        <v>12</v>
      </c>
      <c r="G5" s="42">
        <v>0</v>
      </c>
      <c r="H5" s="71">
        <f t="shared" si="3"/>
        <v>1000</v>
      </c>
      <c r="I5" s="15">
        <f t="shared" si="4"/>
        <v>1</v>
      </c>
      <c r="J5" s="71">
        <f t="shared" si="5"/>
        <v>1944.4444444444443</v>
      </c>
      <c r="K5" s="15">
        <f t="shared" si="6"/>
        <v>3</v>
      </c>
      <c r="L5" s="21">
        <v>680</v>
      </c>
      <c r="M5" s="14">
        <f t="shared" si="7"/>
        <v>830.1587301587301</v>
      </c>
      <c r="N5" s="15">
        <f t="shared" si="8"/>
        <v>10</v>
      </c>
      <c r="O5" s="14">
        <f t="shared" si="9"/>
        <v>2774.6031746031745</v>
      </c>
      <c r="P5" s="15">
        <f t="shared" si="10"/>
        <v>3</v>
      </c>
      <c r="Q5" s="72">
        <v>2</v>
      </c>
      <c r="R5" s="72">
        <v>27</v>
      </c>
      <c r="S5" s="73">
        <v>11</v>
      </c>
    </row>
    <row r="6" spans="1:19" s="73" customFormat="1" ht="25.5" customHeight="1">
      <c r="A6" s="15">
        <f t="shared" si="0"/>
        <v>4</v>
      </c>
      <c r="B6" s="69" t="s">
        <v>151</v>
      </c>
      <c r="C6" s="59" t="s">
        <v>150</v>
      </c>
      <c r="D6" s="74">
        <v>33</v>
      </c>
      <c r="E6" s="71">
        <f t="shared" si="1"/>
        <v>947.6190476190476</v>
      </c>
      <c r="F6" s="15">
        <f t="shared" si="2"/>
        <v>11</v>
      </c>
      <c r="G6" s="42">
        <v>5</v>
      </c>
      <c r="H6" s="71">
        <f t="shared" si="3"/>
        <v>995.3703703703703</v>
      </c>
      <c r="I6" s="15">
        <f t="shared" si="4"/>
        <v>5</v>
      </c>
      <c r="J6" s="71">
        <f t="shared" si="5"/>
        <v>1942.989417989418</v>
      </c>
      <c r="K6" s="15">
        <f t="shared" si="6"/>
        <v>4</v>
      </c>
      <c r="L6" s="21">
        <v>785</v>
      </c>
      <c r="M6" s="14">
        <f t="shared" si="7"/>
        <v>746.8253968253968</v>
      </c>
      <c r="N6" s="15">
        <f t="shared" si="8"/>
        <v>18</v>
      </c>
      <c r="O6" s="14">
        <f t="shared" si="9"/>
        <v>2689.814814814815</v>
      </c>
      <c r="P6" s="15">
        <f t="shared" si="10"/>
        <v>4</v>
      </c>
      <c r="Q6" s="72">
        <v>32</v>
      </c>
      <c r="R6" s="72">
        <v>9</v>
      </c>
      <c r="S6" s="73">
        <v>19</v>
      </c>
    </row>
    <row r="7" spans="1:19" s="73" customFormat="1" ht="25.5" customHeight="1">
      <c r="A7" s="15">
        <f t="shared" si="0"/>
        <v>5</v>
      </c>
      <c r="B7" s="69" t="s">
        <v>166</v>
      </c>
      <c r="C7" s="60" t="s">
        <v>161</v>
      </c>
      <c r="D7" s="74">
        <v>193</v>
      </c>
      <c r="E7" s="71">
        <f t="shared" si="1"/>
        <v>693.6507936507936</v>
      </c>
      <c r="F7" s="15">
        <f t="shared" si="2"/>
        <v>14</v>
      </c>
      <c r="G7" s="42">
        <v>0</v>
      </c>
      <c r="H7" s="71">
        <f t="shared" si="3"/>
        <v>1000</v>
      </c>
      <c r="I7" s="15">
        <f t="shared" si="4"/>
        <v>1</v>
      </c>
      <c r="J7" s="71">
        <f t="shared" si="5"/>
        <v>1693.6507936507937</v>
      </c>
      <c r="K7" s="15">
        <f t="shared" si="6"/>
        <v>6</v>
      </c>
      <c r="L7" s="21">
        <v>485</v>
      </c>
      <c r="M7" s="14">
        <f t="shared" si="7"/>
        <v>984.9206349206348</v>
      </c>
      <c r="N7" s="15">
        <f t="shared" si="8"/>
        <v>2</v>
      </c>
      <c r="O7" s="14">
        <f t="shared" si="9"/>
        <v>2678.5714285714284</v>
      </c>
      <c r="P7" s="15">
        <f t="shared" si="10"/>
        <v>5</v>
      </c>
      <c r="Q7" s="72">
        <v>56</v>
      </c>
      <c r="R7" s="72">
        <v>12</v>
      </c>
      <c r="S7" s="73">
        <v>20</v>
      </c>
    </row>
    <row r="8" spans="1:19" s="73" customFormat="1" ht="25.5" customHeight="1">
      <c r="A8" s="15">
        <f t="shared" si="0"/>
        <v>6</v>
      </c>
      <c r="B8" s="11" t="s">
        <v>206</v>
      </c>
      <c r="C8" s="36" t="s">
        <v>35</v>
      </c>
      <c r="D8" s="13">
        <v>25</v>
      </c>
      <c r="E8" s="71">
        <f t="shared" si="1"/>
        <v>960.3174603174602</v>
      </c>
      <c r="F8" s="15">
        <f t="shared" si="2"/>
        <v>8</v>
      </c>
      <c r="G8" s="42">
        <v>489</v>
      </c>
      <c r="H8" s="71">
        <f t="shared" si="3"/>
        <v>547.2222222222222</v>
      </c>
      <c r="I8" s="15">
        <f t="shared" si="4"/>
        <v>13</v>
      </c>
      <c r="J8" s="71">
        <f t="shared" si="5"/>
        <v>1507.5396825396824</v>
      </c>
      <c r="K8" s="15">
        <f t="shared" si="6"/>
        <v>8</v>
      </c>
      <c r="L8" s="21">
        <v>505</v>
      </c>
      <c r="M8" s="14">
        <f t="shared" si="7"/>
        <v>969.047619047619</v>
      </c>
      <c r="N8" s="15">
        <f t="shared" si="8"/>
        <v>3</v>
      </c>
      <c r="O8" s="14">
        <f t="shared" si="9"/>
        <v>2476.587301587301</v>
      </c>
      <c r="P8" s="15">
        <f t="shared" si="10"/>
        <v>6</v>
      </c>
      <c r="Q8" s="72">
        <v>35</v>
      </c>
      <c r="R8" s="72">
        <v>51</v>
      </c>
      <c r="S8" s="73">
        <v>18</v>
      </c>
    </row>
    <row r="9" spans="1:19" s="73" customFormat="1" ht="25.5" customHeight="1">
      <c r="A9" s="15">
        <f t="shared" si="0"/>
        <v>7</v>
      </c>
      <c r="B9" s="11" t="s">
        <v>189</v>
      </c>
      <c r="C9" s="60" t="s">
        <v>185</v>
      </c>
      <c r="D9" s="13">
        <v>10</v>
      </c>
      <c r="E9" s="71">
        <f t="shared" si="1"/>
        <v>984.1269841269841</v>
      </c>
      <c r="F9" s="15">
        <f t="shared" si="2"/>
        <v>5</v>
      </c>
      <c r="G9" s="42">
        <v>571</v>
      </c>
      <c r="H9" s="71">
        <f t="shared" si="3"/>
        <v>471.2962962962963</v>
      </c>
      <c r="I9" s="15">
        <f t="shared" si="4"/>
        <v>16</v>
      </c>
      <c r="J9" s="71">
        <f t="shared" si="5"/>
        <v>1455.4232804232804</v>
      </c>
      <c r="K9" s="15">
        <f t="shared" si="6"/>
        <v>9</v>
      </c>
      <c r="L9" s="21">
        <v>655</v>
      </c>
      <c r="M9" s="14">
        <f t="shared" si="7"/>
        <v>850</v>
      </c>
      <c r="N9" s="15">
        <f t="shared" si="8"/>
        <v>5</v>
      </c>
      <c r="O9" s="14">
        <f t="shared" si="9"/>
        <v>2305.4232804232806</v>
      </c>
      <c r="P9" s="15">
        <f t="shared" si="10"/>
        <v>7</v>
      </c>
      <c r="Q9" s="72">
        <v>65</v>
      </c>
      <c r="R9" s="72">
        <v>18</v>
      </c>
      <c r="S9" s="73">
        <v>3</v>
      </c>
    </row>
    <row r="10" spans="1:19" s="73" customFormat="1" ht="25.5" customHeight="1">
      <c r="A10" s="15">
        <f t="shared" si="0"/>
        <v>8</v>
      </c>
      <c r="B10" s="11" t="s">
        <v>205</v>
      </c>
      <c r="C10" s="60" t="s">
        <v>180</v>
      </c>
      <c r="D10" s="13">
        <v>20</v>
      </c>
      <c r="E10" s="71">
        <f t="shared" si="1"/>
        <v>968.2539682539682</v>
      </c>
      <c r="F10" s="15">
        <f t="shared" si="2"/>
        <v>7</v>
      </c>
      <c r="G10" s="42">
        <v>463</v>
      </c>
      <c r="H10" s="71">
        <f t="shared" si="3"/>
        <v>571.2962962962963</v>
      </c>
      <c r="I10" s="15">
        <f t="shared" si="4"/>
        <v>10</v>
      </c>
      <c r="J10" s="71">
        <f t="shared" si="5"/>
        <v>1539.5502645502645</v>
      </c>
      <c r="K10" s="15">
        <f t="shared" si="6"/>
        <v>7</v>
      </c>
      <c r="L10" s="21">
        <v>820</v>
      </c>
      <c r="M10" s="14">
        <f t="shared" si="7"/>
        <v>719.047619047619</v>
      </c>
      <c r="N10" s="15">
        <f t="shared" si="8"/>
        <v>19</v>
      </c>
      <c r="O10" s="14">
        <f t="shared" si="9"/>
        <v>2258.5978835978835</v>
      </c>
      <c r="P10" s="15">
        <f t="shared" si="10"/>
        <v>8</v>
      </c>
      <c r="Q10" s="72">
        <v>59</v>
      </c>
      <c r="R10" s="72">
        <v>60</v>
      </c>
      <c r="S10" s="73">
        <v>5</v>
      </c>
    </row>
    <row r="11" spans="1:19" s="73" customFormat="1" ht="25.5" customHeight="1">
      <c r="A11" s="15">
        <f t="shared" si="0"/>
        <v>9</v>
      </c>
      <c r="B11" s="69" t="s">
        <v>141</v>
      </c>
      <c r="C11" s="36" t="s">
        <v>39</v>
      </c>
      <c r="D11" s="70">
        <v>25</v>
      </c>
      <c r="E11" s="71">
        <f t="shared" si="1"/>
        <v>960.3174603174602</v>
      </c>
      <c r="F11" s="15">
        <f t="shared" si="2"/>
        <v>8</v>
      </c>
      <c r="G11" s="42">
        <v>697</v>
      </c>
      <c r="H11" s="71">
        <f t="shared" si="3"/>
        <v>354.6296296296296</v>
      </c>
      <c r="I11" s="15">
        <f t="shared" si="4"/>
        <v>20</v>
      </c>
      <c r="J11" s="71">
        <f t="shared" si="5"/>
        <v>1314.9470899470898</v>
      </c>
      <c r="K11" s="15">
        <f t="shared" si="6"/>
        <v>13</v>
      </c>
      <c r="L11" s="13">
        <v>655</v>
      </c>
      <c r="M11" s="14">
        <f t="shared" si="7"/>
        <v>850</v>
      </c>
      <c r="N11" s="15">
        <f t="shared" si="8"/>
        <v>5</v>
      </c>
      <c r="O11" s="14">
        <f t="shared" si="9"/>
        <v>2164.94708994709</v>
      </c>
      <c r="P11" s="15">
        <f t="shared" si="10"/>
        <v>9</v>
      </c>
      <c r="Q11" s="72">
        <v>71</v>
      </c>
      <c r="R11" s="72">
        <v>63</v>
      </c>
      <c r="S11" s="73">
        <v>1</v>
      </c>
    </row>
    <row r="12" spans="1:19" s="73" customFormat="1" ht="25.5" customHeight="1">
      <c r="A12" s="15">
        <f t="shared" si="0"/>
        <v>10</v>
      </c>
      <c r="B12" s="69" t="s">
        <v>131</v>
      </c>
      <c r="C12" s="60" t="s">
        <v>127</v>
      </c>
      <c r="D12" s="42">
        <v>27</v>
      </c>
      <c r="E12" s="71">
        <f t="shared" si="1"/>
        <v>957.1428571428571</v>
      </c>
      <c r="F12" s="15">
        <f t="shared" si="2"/>
        <v>10</v>
      </c>
      <c r="G12" s="42">
        <v>240</v>
      </c>
      <c r="H12" s="71">
        <f t="shared" si="3"/>
        <v>777.7777777777778</v>
      </c>
      <c r="I12" s="15">
        <f t="shared" si="4"/>
        <v>8</v>
      </c>
      <c r="J12" s="71">
        <f t="shared" si="5"/>
        <v>1734.920634920635</v>
      </c>
      <c r="K12" s="15">
        <f t="shared" si="6"/>
        <v>5</v>
      </c>
      <c r="L12" s="21">
        <v>1200</v>
      </c>
      <c r="M12" s="14">
        <f t="shared" si="7"/>
        <v>417.4603174603174</v>
      </c>
      <c r="N12" s="15">
        <f t="shared" si="8"/>
        <v>22</v>
      </c>
      <c r="O12" s="14">
        <f t="shared" si="9"/>
        <v>2152.3809523809523</v>
      </c>
      <c r="P12" s="15">
        <f t="shared" si="10"/>
        <v>10</v>
      </c>
      <c r="Q12" s="72">
        <v>5</v>
      </c>
      <c r="R12" s="72">
        <v>69</v>
      </c>
      <c r="S12" s="73">
        <v>10</v>
      </c>
    </row>
    <row r="13" spans="1:19" s="73" customFormat="1" ht="25.5" customHeight="1">
      <c r="A13" s="15">
        <f t="shared" si="0"/>
        <v>11</v>
      </c>
      <c r="B13" s="11" t="s">
        <v>135</v>
      </c>
      <c r="C13" s="60" t="s">
        <v>133</v>
      </c>
      <c r="D13" s="13">
        <v>14</v>
      </c>
      <c r="E13" s="71">
        <f t="shared" si="1"/>
        <v>977.7777777777777</v>
      </c>
      <c r="F13" s="15">
        <f t="shared" si="2"/>
        <v>6</v>
      </c>
      <c r="G13" s="42">
        <v>629</v>
      </c>
      <c r="H13" s="71">
        <f t="shared" si="3"/>
        <v>417.5925925925926</v>
      </c>
      <c r="I13" s="15">
        <f t="shared" si="4"/>
        <v>17</v>
      </c>
      <c r="J13" s="71">
        <f t="shared" si="5"/>
        <v>1395.3703703703704</v>
      </c>
      <c r="K13" s="15">
        <f t="shared" si="6"/>
        <v>10</v>
      </c>
      <c r="L13" s="21">
        <v>827</v>
      </c>
      <c r="M13" s="14">
        <f t="shared" si="7"/>
        <v>713.4920634920635</v>
      </c>
      <c r="N13" s="15">
        <f t="shared" si="8"/>
        <v>21</v>
      </c>
      <c r="O13" s="14">
        <f t="shared" si="9"/>
        <v>2108.862433862434</v>
      </c>
      <c r="P13" s="15">
        <f t="shared" si="10"/>
        <v>11</v>
      </c>
      <c r="Q13" s="72">
        <v>20</v>
      </c>
      <c r="R13" s="72">
        <v>45</v>
      </c>
      <c r="S13" s="73">
        <v>9</v>
      </c>
    </row>
    <row r="14" spans="1:19" s="73" customFormat="1" ht="25.5" customHeight="1">
      <c r="A14" s="15">
        <f t="shared" si="0"/>
        <v>12</v>
      </c>
      <c r="B14" s="69" t="s">
        <v>178</v>
      </c>
      <c r="C14" s="60" t="s">
        <v>174</v>
      </c>
      <c r="D14" s="42">
        <v>368</v>
      </c>
      <c r="E14" s="71">
        <f t="shared" si="1"/>
        <v>415.87301587301585</v>
      </c>
      <c r="F14" s="15">
        <f t="shared" si="2"/>
        <v>19</v>
      </c>
      <c r="G14" s="42">
        <v>136</v>
      </c>
      <c r="H14" s="71">
        <f t="shared" si="3"/>
        <v>874.0740740740741</v>
      </c>
      <c r="I14" s="15">
        <f t="shared" si="4"/>
        <v>6</v>
      </c>
      <c r="J14" s="71">
        <f t="shared" si="5"/>
        <v>1289.94708994709</v>
      </c>
      <c r="K14" s="15">
        <f t="shared" si="6"/>
        <v>14</v>
      </c>
      <c r="L14" s="21">
        <v>779</v>
      </c>
      <c r="M14" s="14">
        <f t="shared" si="7"/>
        <v>751.5873015873016</v>
      </c>
      <c r="N14" s="15">
        <f t="shared" si="8"/>
        <v>17</v>
      </c>
      <c r="O14" s="14">
        <f t="shared" si="9"/>
        <v>2041.5343915343915</v>
      </c>
      <c r="P14" s="15">
        <f t="shared" si="10"/>
        <v>12</v>
      </c>
      <c r="Q14" s="72">
        <v>74</v>
      </c>
      <c r="R14" s="72">
        <v>36</v>
      </c>
      <c r="S14" s="73">
        <v>13</v>
      </c>
    </row>
    <row r="15" spans="1:19" s="73" customFormat="1" ht="25.5" customHeight="1">
      <c r="A15" s="15">
        <f t="shared" si="0"/>
        <v>13</v>
      </c>
      <c r="B15" s="69" t="s">
        <v>179</v>
      </c>
      <c r="C15" s="60" t="s">
        <v>174</v>
      </c>
      <c r="D15" s="74">
        <v>245</v>
      </c>
      <c r="E15" s="71">
        <f>IF(D15&lt;&gt;"",IF(ISNUMBER(D15),MAX(1000/TME1*(TME1-D15+MIN(D:D)),1),0),"")</f>
        <v>611.1111111111111</v>
      </c>
      <c r="F15" s="15">
        <f t="shared" si="2"/>
        <v>18</v>
      </c>
      <c r="G15" s="42">
        <v>490</v>
      </c>
      <c r="H15" s="71">
        <f t="shared" si="3"/>
        <v>546.2962962962963</v>
      </c>
      <c r="I15" s="15">
        <f t="shared" si="4"/>
        <v>14</v>
      </c>
      <c r="J15" s="71">
        <f t="shared" si="5"/>
        <v>1157.4074074074074</v>
      </c>
      <c r="K15" s="15">
        <f t="shared" si="6"/>
        <v>17</v>
      </c>
      <c r="L15" s="21">
        <v>655</v>
      </c>
      <c r="M15" s="14">
        <f t="shared" si="7"/>
        <v>850</v>
      </c>
      <c r="N15" s="15">
        <f t="shared" si="8"/>
        <v>5</v>
      </c>
      <c r="O15" s="14">
        <f t="shared" si="9"/>
        <v>2007.4074074074074</v>
      </c>
      <c r="P15" s="15">
        <f t="shared" si="10"/>
        <v>13</v>
      </c>
      <c r="Q15" s="72">
        <v>38</v>
      </c>
      <c r="R15" s="72">
        <v>3</v>
      </c>
      <c r="S15" s="73">
        <v>6</v>
      </c>
    </row>
    <row r="16" spans="1:19" s="73" customFormat="1" ht="25.5" customHeight="1">
      <c r="A16" s="15">
        <f t="shared" si="0"/>
        <v>14</v>
      </c>
      <c r="B16" s="69" t="s">
        <v>167</v>
      </c>
      <c r="C16" s="60" t="s">
        <v>168</v>
      </c>
      <c r="D16" s="74">
        <v>222</v>
      </c>
      <c r="E16" s="71">
        <f>IF(D16&lt;&gt;"",IF(ISNUMBER(D16),MAX(1000/TME1*(TME1-D16+MIN(D:D)),0),1),"")</f>
        <v>647.6190476190476</v>
      </c>
      <c r="F16" s="15">
        <f t="shared" si="2"/>
        <v>17</v>
      </c>
      <c r="G16" s="42">
        <v>475</v>
      </c>
      <c r="H16" s="71">
        <f t="shared" si="3"/>
        <v>560.1851851851852</v>
      </c>
      <c r="I16" s="15">
        <f t="shared" si="4"/>
        <v>11</v>
      </c>
      <c r="J16" s="71">
        <f t="shared" si="5"/>
        <v>1207.804232804233</v>
      </c>
      <c r="K16" s="15">
        <f t="shared" si="6"/>
        <v>15</v>
      </c>
      <c r="L16" s="21">
        <v>740</v>
      </c>
      <c r="M16" s="14">
        <f t="shared" si="7"/>
        <v>782.5396825396825</v>
      </c>
      <c r="N16" s="15">
        <f t="shared" si="8"/>
        <v>14</v>
      </c>
      <c r="O16" s="14">
        <f t="shared" si="9"/>
        <v>1990.3439153439153</v>
      </c>
      <c r="P16" s="15">
        <f t="shared" si="10"/>
        <v>14</v>
      </c>
      <c r="Q16" s="72">
        <v>68</v>
      </c>
      <c r="R16" s="72">
        <v>24</v>
      </c>
      <c r="S16" s="73">
        <v>21</v>
      </c>
    </row>
    <row r="17" spans="1:21" s="73" customFormat="1" ht="25.5" customHeight="1">
      <c r="A17" s="15">
        <f t="shared" si="0"/>
        <v>15</v>
      </c>
      <c r="B17" s="69" t="s">
        <v>165</v>
      </c>
      <c r="C17" s="60" t="s">
        <v>161</v>
      </c>
      <c r="D17" s="74">
        <v>443</v>
      </c>
      <c r="E17" s="71">
        <f>IF(D17&lt;&gt;"",IF(ISNUMBER(D17),MAX(1000/TME1*(TME1-D17+MIN(D:D)),0),1),"")</f>
        <v>296.8253968253968</v>
      </c>
      <c r="F17" s="15">
        <f t="shared" si="2"/>
        <v>23</v>
      </c>
      <c r="G17" s="42">
        <v>165</v>
      </c>
      <c r="H17" s="71">
        <f t="shared" si="3"/>
        <v>847.2222222222222</v>
      </c>
      <c r="I17" s="15">
        <f t="shared" si="4"/>
        <v>7</v>
      </c>
      <c r="J17" s="71">
        <f t="shared" si="5"/>
        <v>1144.047619047619</v>
      </c>
      <c r="K17" s="15">
        <f t="shared" si="6"/>
        <v>18</v>
      </c>
      <c r="L17" s="21">
        <v>670</v>
      </c>
      <c r="M17" s="14">
        <f t="shared" si="7"/>
        <v>838.0952380952381</v>
      </c>
      <c r="N17" s="15">
        <f t="shared" si="8"/>
        <v>9</v>
      </c>
      <c r="O17" s="14">
        <f t="shared" si="9"/>
        <v>1982.142857142857</v>
      </c>
      <c r="P17" s="15">
        <f t="shared" si="10"/>
        <v>15</v>
      </c>
      <c r="Q17" s="72">
        <v>14</v>
      </c>
      <c r="R17" s="72">
        <v>30</v>
      </c>
      <c r="S17" s="73">
        <v>8</v>
      </c>
      <c r="U17" s="73" t="s">
        <v>115</v>
      </c>
    </row>
    <row r="18" spans="1:19" s="73" customFormat="1" ht="25.5" customHeight="1">
      <c r="A18" s="15">
        <f t="shared" si="0"/>
        <v>16</v>
      </c>
      <c r="B18" s="69" t="s">
        <v>184</v>
      </c>
      <c r="C18" s="60" t="s">
        <v>180</v>
      </c>
      <c r="D18" s="74">
        <v>210</v>
      </c>
      <c r="E18" s="71">
        <f>IF(D18&lt;&gt;"",IF(ISNUMBER(D18),MAX(1000/TME1*(TME1-D18+MIN(D:D)),1),0),"")</f>
        <v>666.6666666666666</v>
      </c>
      <c r="F18" s="15">
        <f t="shared" si="2"/>
        <v>16</v>
      </c>
      <c r="G18" s="42">
        <v>500</v>
      </c>
      <c r="H18" s="71">
        <f t="shared" si="3"/>
        <v>537.0370370370371</v>
      </c>
      <c r="I18" s="15">
        <f t="shared" si="4"/>
        <v>15</v>
      </c>
      <c r="J18" s="71">
        <f t="shared" si="5"/>
        <v>1203.7037037037037</v>
      </c>
      <c r="K18" s="15">
        <f t="shared" si="6"/>
        <v>16</v>
      </c>
      <c r="L18" s="21">
        <v>820</v>
      </c>
      <c r="M18" s="14">
        <f t="shared" si="7"/>
        <v>719.047619047619</v>
      </c>
      <c r="N18" s="15">
        <f t="shared" si="8"/>
        <v>19</v>
      </c>
      <c r="O18" s="14">
        <f t="shared" si="9"/>
        <v>1922.7513227513227</v>
      </c>
      <c r="P18" s="15">
        <f t="shared" si="10"/>
        <v>16</v>
      </c>
      <c r="Q18" s="72">
        <v>29</v>
      </c>
      <c r="R18" s="72">
        <v>48</v>
      </c>
      <c r="S18" s="73">
        <v>4</v>
      </c>
    </row>
    <row r="19" spans="1:19" s="73" customFormat="1" ht="25.5" customHeight="1">
      <c r="A19" s="15">
        <f t="shared" si="0"/>
        <v>17</v>
      </c>
      <c r="B19" s="11" t="s">
        <v>152</v>
      </c>
      <c r="C19" s="59" t="s">
        <v>150</v>
      </c>
      <c r="D19" s="13">
        <v>163</v>
      </c>
      <c r="E19" s="71">
        <f aca="true" t="shared" si="11" ref="E19:E25">IF(D19&lt;&gt;"",IF(ISNUMBER(D19),MAX(1000/TME1*(TME1-D19+MIN(D$1:D$65536)),0),1),"")</f>
        <v>741.2698412698412</v>
      </c>
      <c r="F19" s="15">
        <f t="shared" si="2"/>
        <v>13</v>
      </c>
      <c r="G19" s="42">
        <v>745</v>
      </c>
      <c r="H19" s="71">
        <f t="shared" si="3"/>
        <v>310.18518518518516</v>
      </c>
      <c r="I19" s="15">
        <f t="shared" si="4"/>
        <v>23</v>
      </c>
      <c r="J19" s="71">
        <f t="shared" si="5"/>
        <v>1051.4550264550264</v>
      </c>
      <c r="K19" s="15">
        <f t="shared" si="6"/>
        <v>19</v>
      </c>
      <c r="L19" s="21">
        <v>708</v>
      </c>
      <c r="M19" s="14">
        <f t="shared" si="7"/>
        <v>807.9365079365078</v>
      </c>
      <c r="N19" s="15">
        <f t="shared" si="8"/>
        <v>11</v>
      </c>
      <c r="O19" s="14">
        <f t="shared" si="9"/>
        <v>1859.3915343915342</v>
      </c>
      <c r="P19" s="15">
        <f t="shared" si="10"/>
        <v>17</v>
      </c>
      <c r="Q19" s="72">
        <v>62</v>
      </c>
      <c r="R19" s="72">
        <v>66</v>
      </c>
      <c r="S19" s="73">
        <v>2</v>
      </c>
    </row>
    <row r="20" spans="1:19" s="73" customFormat="1" ht="25.5" customHeight="1">
      <c r="A20" s="15">
        <f t="shared" si="0"/>
        <v>18</v>
      </c>
      <c r="B20" s="11" t="s">
        <v>169</v>
      </c>
      <c r="C20" s="60" t="s">
        <v>168</v>
      </c>
      <c r="D20" s="13">
        <v>202</v>
      </c>
      <c r="E20" s="71">
        <f t="shared" si="11"/>
        <v>679.3650793650793</v>
      </c>
      <c r="F20" s="15">
        <f t="shared" si="2"/>
        <v>15</v>
      </c>
      <c r="G20" s="42">
        <v>720</v>
      </c>
      <c r="H20" s="71">
        <f t="shared" si="3"/>
        <v>333.3333333333333</v>
      </c>
      <c r="I20" s="15">
        <f t="shared" si="4"/>
        <v>21</v>
      </c>
      <c r="J20" s="71">
        <f t="shared" si="5"/>
        <v>1012.6984126984125</v>
      </c>
      <c r="K20" s="15">
        <f t="shared" si="6"/>
        <v>20</v>
      </c>
      <c r="L20" s="21">
        <v>714</v>
      </c>
      <c r="M20" s="14">
        <f t="shared" si="7"/>
        <v>803.1746031746031</v>
      </c>
      <c r="N20" s="15">
        <f t="shared" si="8"/>
        <v>13</v>
      </c>
      <c r="O20" s="14">
        <f t="shared" si="9"/>
        <v>1815.8730158730157</v>
      </c>
      <c r="P20" s="15">
        <f t="shared" si="10"/>
        <v>18</v>
      </c>
      <c r="Q20" s="72">
        <v>26</v>
      </c>
      <c r="R20" s="72">
        <v>72</v>
      </c>
      <c r="S20" s="73">
        <v>16</v>
      </c>
    </row>
    <row r="21" spans="1:19" s="73" customFormat="1" ht="25.5" customHeight="1">
      <c r="A21" s="15">
        <f t="shared" si="0"/>
        <v>19</v>
      </c>
      <c r="B21" s="69" t="s">
        <v>160</v>
      </c>
      <c r="C21" s="59" t="s">
        <v>156</v>
      </c>
      <c r="D21" s="42">
        <v>0</v>
      </c>
      <c r="E21" s="71">
        <f t="shared" si="11"/>
        <v>1000</v>
      </c>
      <c r="F21" s="15">
        <f t="shared" si="2"/>
        <v>1</v>
      </c>
      <c r="G21" s="42">
        <v>693</v>
      </c>
      <c r="H21" s="71">
        <f t="shared" si="3"/>
        <v>358.3333333333333</v>
      </c>
      <c r="I21" s="15">
        <f t="shared" si="4"/>
        <v>19</v>
      </c>
      <c r="J21" s="71">
        <f t="shared" si="5"/>
        <v>1358.3333333333333</v>
      </c>
      <c r="K21" s="15">
        <f t="shared" si="6"/>
        <v>12</v>
      </c>
      <c r="L21" s="21">
        <v>1225</v>
      </c>
      <c r="M21" s="14">
        <f t="shared" si="7"/>
        <v>397.6190476190476</v>
      </c>
      <c r="N21" s="15">
        <f t="shared" si="8"/>
        <v>23</v>
      </c>
      <c r="O21" s="14">
        <f t="shared" si="9"/>
        <v>1755.9523809523807</v>
      </c>
      <c r="P21" s="15">
        <f t="shared" si="10"/>
        <v>19</v>
      </c>
      <c r="Q21" s="72">
        <v>53</v>
      </c>
      <c r="R21" s="72">
        <v>57</v>
      </c>
      <c r="S21" s="73">
        <v>15</v>
      </c>
    </row>
    <row r="22" spans="1:19" s="73" customFormat="1" ht="25.5" customHeight="1">
      <c r="A22" s="15">
        <f t="shared" si="0"/>
        <v>20</v>
      </c>
      <c r="B22" s="11" t="s">
        <v>199</v>
      </c>
      <c r="C22" s="60" t="s">
        <v>200</v>
      </c>
      <c r="D22" s="13">
        <v>540</v>
      </c>
      <c r="E22" s="71">
        <f t="shared" si="11"/>
        <v>142.85714285714286</v>
      </c>
      <c r="F22" s="15">
        <f t="shared" si="2"/>
        <v>25</v>
      </c>
      <c r="G22" s="42">
        <v>266</v>
      </c>
      <c r="H22" s="71">
        <f t="shared" si="3"/>
        <v>753.7037037037037</v>
      </c>
      <c r="I22" s="15">
        <f t="shared" si="4"/>
        <v>9</v>
      </c>
      <c r="J22" s="71">
        <f t="shared" si="5"/>
        <v>896.5608465608466</v>
      </c>
      <c r="K22" s="15">
        <f t="shared" si="6"/>
        <v>22</v>
      </c>
      <c r="L22" s="21">
        <v>712</v>
      </c>
      <c r="M22" s="14">
        <f t="shared" si="7"/>
        <v>804.7619047619047</v>
      </c>
      <c r="N22" s="15">
        <f t="shared" si="8"/>
        <v>12</v>
      </c>
      <c r="O22" s="14">
        <f t="shared" si="9"/>
        <v>1701.3227513227512</v>
      </c>
      <c r="P22" s="15">
        <f t="shared" si="10"/>
        <v>20</v>
      </c>
      <c r="Q22" s="72">
        <v>41</v>
      </c>
      <c r="R22" s="72">
        <v>54</v>
      </c>
      <c r="S22" s="73">
        <v>1</v>
      </c>
    </row>
    <row r="23" spans="1:19" s="73" customFormat="1" ht="25.5" customHeight="1">
      <c r="A23" s="15">
        <f t="shared" si="0"/>
        <v>21</v>
      </c>
      <c r="B23" s="11" t="s">
        <v>134</v>
      </c>
      <c r="C23" s="60" t="s">
        <v>133</v>
      </c>
      <c r="D23" s="13">
        <v>390</v>
      </c>
      <c r="E23" s="71">
        <f t="shared" si="11"/>
        <v>380.9523809523809</v>
      </c>
      <c r="F23" s="15">
        <f t="shared" si="2"/>
        <v>22</v>
      </c>
      <c r="G23" s="42">
        <v>742</v>
      </c>
      <c r="H23" s="71">
        <f t="shared" si="3"/>
        <v>312.962962962963</v>
      </c>
      <c r="I23" s="15">
        <f t="shared" si="4"/>
        <v>22</v>
      </c>
      <c r="J23" s="71">
        <f t="shared" si="5"/>
        <v>693.9153439153439</v>
      </c>
      <c r="K23" s="15">
        <f t="shared" si="6"/>
        <v>24</v>
      </c>
      <c r="L23" s="21">
        <v>565</v>
      </c>
      <c r="M23" s="14">
        <f t="shared" si="7"/>
        <v>921.4285714285713</v>
      </c>
      <c r="N23" s="15">
        <f t="shared" si="8"/>
        <v>4</v>
      </c>
      <c r="O23" s="14">
        <f t="shared" si="9"/>
        <v>1615.3439153439153</v>
      </c>
      <c r="P23" s="15">
        <f t="shared" si="10"/>
        <v>21</v>
      </c>
      <c r="Q23" s="72">
        <v>50</v>
      </c>
      <c r="R23" s="72">
        <v>6</v>
      </c>
      <c r="S23" s="73">
        <v>12</v>
      </c>
    </row>
    <row r="24" spans="1:19" s="73" customFormat="1" ht="25.5" customHeight="1">
      <c r="A24" s="15">
        <f t="shared" si="0"/>
        <v>22</v>
      </c>
      <c r="B24" s="69" t="s">
        <v>132</v>
      </c>
      <c r="C24" s="60" t="s">
        <v>127</v>
      </c>
      <c r="D24" s="74">
        <v>5</v>
      </c>
      <c r="E24" s="71">
        <f t="shared" si="11"/>
        <v>992.063492063492</v>
      </c>
      <c r="F24" s="15">
        <f t="shared" si="2"/>
        <v>4</v>
      </c>
      <c r="G24" s="42">
        <v>645</v>
      </c>
      <c r="H24" s="71">
        <f t="shared" si="3"/>
        <v>402.77777777777777</v>
      </c>
      <c r="I24" s="15">
        <f t="shared" si="4"/>
        <v>18</v>
      </c>
      <c r="J24" s="71">
        <f t="shared" si="5"/>
        <v>1394.8412698412699</v>
      </c>
      <c r="K24" s="15">
        <f t="shared" si="6"/>
        <v>11</v>
      </c>
      <c r="L24" s="21">
        <v>1480</v>
      </c>
      <c r="M24" s="14">
        <f t="shared" si="7"/>
        <v>195.23809523809524</v>
      </c>
      <c r="N24" s="15">
        <f t="shared" si="8"/>
        <v>24</v>
      </c>
      <c r="O24" s="14">
        <f t="shared" si="9"/>
        <v>1590.079365079365</v>
      </c>
      <c r="P24" s="15">
        <f t="shared" si="10"/>
        <v>22</v>
      </c>
      <c r="Q24" s="72">
        <v>47</v>
      </c>
      <c r="R24" s="72">
        <v>39</v>
      </c>
      <c r="S24" s="73">
        <v>7</v>
      </c>
    </row>
    <row r="25" spans="1:19" s="73" customFormat="1" ht="25.5" customHeight="1">
      <c r="A25" s="15">
        <f t="shared" si="0"/>
        <v>23</v>
      </c>
      <c r="B25" s="69" t="s">
        <v>67</v>
      </c>
      <c r="C25" s="36" t="s">
        <v>39</v>
      </c>
      <c r="D25" s="42">
        <v>370</v>
      </c>
      <c r="E25" s="71">
        <f t="shared" si="11"/>
        <v>412.69841269841265</v>
      </c>
      <c r="F25" s="15">
        <f t="shared" si="2"/>
        <v>20</v>
      </c>
      <c r="G25" s="42">
        <v>752</v>
      </c>
      <c r="H25" s="71">
        <f t="shared" si="3"/>
        <v>303.7037037037037</v>
      </c>
      <c r="I25" s="15">
        <f t="shared" si="4"/>
        <v>25</v>
      </c>
      <c r="J25" s="71">
        <f t="shared" si="5"/>
        <v>716.4021164021163</v>
      </c>
      <c r="K25" s="15">
        <f t="shared" si="6"/>
        <v>23</v>
      </c>
      <c r="L25" s="21">
        <v>765</v>
      </c>
      <c r="M25" s="14">
        <f t="shared" si="7"/>
        <v>762.6984126984127</v>
      </c>
      <c r="N25" s="15">
        <f t="shared" si="8"/>
        <v>15</v>
      </c>
      <c r="O25" s="14">
        <f t="shared" si="9"/>
        <v>1479.100529100529</v>
      </c>
      <c r="P25" s="15">
        <f t="shared" si="10"/>
        <v>23</v>
      </c>
      <c r="Q25" s="72">
        <v>23</v>
      </c>
      <c r="R25" s="72">
        <v>15</v>
      </c>
      <c r="S25" s="73">
        <v>3</v>
      </c>
    </row>
    <row r="26" spans="1:19" s="73" customFormat="1" ht="25.5" customHeight="1">
      <c r="A26" s="15">
        <f t="shared" si="0"/>
        <v>24</v>
      </c>
      <c r="B26" s="69" t="s">
        <v>198</v>
      </c>
      <c r="C26" s="60" t="s">
        <v>185</v>
      </c>
      <c r="D26" s="74">
        <v>450</v>
      </c>
      <c r="E26" s="71">
        <f>IF(D26&lt;&gt;"",IF(ISNUMBER(D26),MAX(1000/TME1*(TME1-D26+MIN(D:D)),1),0),"")</f>
        <v>285.7142857142857</v>
      </c>
      <c r="F26" s="15">
        <f t="shared" si="2"/>
        <v>24</v>
      </c>
      <c r="G26" s="42">
        <v>750</v>
      </c>
      <c r="H26" s="71">
        <f t="shared" si="3"/>
        <v>305.55555555555554</v>
      </c>
      <c r="I26" s="15">
        <f t="shared" si="4"/>
        <v>24</v>
      </c>
      <c r="J26" s="71">
        <f t="shared" si="5"/>
        <v>591.2698412698412</v>
      </c>
      <c r="K26" s="15">
        <f t="shared" si="6"/>
        <v>25</v>
      </c>
      <c r="L26" s="21">
        <v>768</v>
      </c>
      <c r="M26" s="14">
        <f t="shared" si="7"/>
        <v>760.3174603174602</v>
      </c>
      <c r="N26" s="15">
        <f t="shared" si="8"/>
        <v>16</v>
      </c>
      <c r="O26" s="14">
        <f t="shared" si="9"/>
        <v>1351.5873015873015</v>
      </c>
      <c r="P26" s="15">
        <f t="shared" si="10"/>
        <v>24</v>
      </c>
      <c r="Q26" s="72">
        <v>11</v>
      </c>
      <c r="R26" s="72">
        <v>42</v>
      </c>
      <c r="S26" s="73">
        <v>2</v>
      </c>
    </row>
    <row r="27" spans="1:19" s="73" customFormat="1" ht="25.5" customHeight="1">
      <c r="A27" s="15">
        <f t="shared" si="0"/>
        <v>25</v>
      </c>
      <c r="B27" s="11" t="s">
        <v>197</v>
      </c>
      <c r="C27" s="59" t="s">
        <v>156</v>
      </c>
      <c r="D27" s="13">
        <v>373</v>
      </c>
      <c r="E27" s="71">
        <f>IF(D27&lt;&gt;"",IF(ISNUMBER(D27),MAX(1000/TME1*(TME1-D27+MIN(D:D)),0),1),"")</f>
        <v>407.9365079365079</v>
      </c>
      <c r="F27" s="15">
        <f t="shared" si="2"/>
        <v>21</v>
      </c>
      <c r="G27" s="42">
        <v>482</v>
      </c>
      <c r="H27" s="71">
        <f t="shared" si="3"/>
        <v>553.7037037037037</v>
      </c>
      <c r="I27" s="15">
        <f t="shared" si="4"/>
        <v>12</v>
      </c>
      <c r="J27" s="71">
        <f t="shared" si="5"/>
        <v>961.6402116402116</v>
      </c>
      <c r="K27" s="15">
        <f t="shared" si="6"/>
        <v>21</v>
      </c>
      <c r="L27" s="21" t="s">
        <v>32</v>
      </c>
      <c r="M27" s="14">
        <f t="shared" si="7"/>
        <v>0</v>
      </c>
      <c r="N27" s="15">
        <f t="shared" si="8"/>
        <v>25</v>
      </c>
      <c r="O27" s="14">
        <f t="shared" si="9"/>
        <v>961.6402116402116</v>
      </c>
      <c r="P27" s="15">
        <f t="shared" si="10"/>
        <v>25</v>
      </c>
      <c r="Q27" s="72">
        <v>17</v>
      </c>
      <c r="R27" s="72">
        <v>33</v>
      </c>
      <c r="S27" s="73">
        <v>14</v>
      </c>
    </row>
    <row r="28" spans="3:18" s="73" customFormat="1" ht="12.75">
      <c r="C28" s="75"/>
      <c r="L28" s="37"/>
      <c r="M28" s="38"/>
      <c r="N28" s="39"/>
      <c r="O28" s="38"/>
      <c r="P28" s="39"/>
      <c r="Q28" s="76"/>
      <c r="R28" s="76"/>
    </row>
    <row r="29" spans="3:18" s="73" customFormat="1" ht="12.75">
      <c r="C29" s="75"/>
      <c r="L29" s="37"/>
      <c r="M29" s="38"/>
      <c r="N29" s="39"/>
      <c r="O29" s="38"/>
      <c r="P29" s="39"/>
      <c r="Q29" s="76"/>
      <c r="R29" s="76"/>
    </row>
    <row r="30" spans="3:18" s="73" customFormat="1" ht="12.75">
      <c r="C30" s="75"/>
      <c r="L30" s="37"/>
      <c r="M30" s="38"/>
      <c r="N30" s="39"/>
      <c r="O30" s="38"/>
      <c r="P30" s="39"/>
      <c r="Q30" s="76"/>
      <c r="R30" s="76"/>
    </row>
    <row r="31" spans="3:18" s="73" customFormat="1" ht="12.75">
      <c r="C31" s="75"/>
      <c r="L31" s="37"/>
      <c r="M31" s="38"/>
      <c r="N31" s="39"/>
      <c r="O31" s="38"/>
      <c r="P31" s="39"/>
      <c r="Q31" s="76"/>
      <c r="R31" s="76"/>
    </row>
    <row r="32" spans="3:18" s="73" customFormat="1" ht="12.75">
      <c r="C32" s="75"/>
      <c r="L32" s="37"/>
      <c r="M32" s="38"/>
      <c r="N32" s="39"/>
      <c r="O32" s="38"/>
      <c r="P32" s="39"/>
      <c r="Q32" s="76"/>
      <c r="R32" s="76"/>
    </row>
    <row r="33" spans="3:18" s="73" customFormat="1" ht="12.75">
      <c r="C33" s="75"/>
      <c r="L33" s="37"/>
      <c r="M33" s="38"/>
      <c r="N33" s="39"/>
      <c r="O33" s="38"/>
      <c r="P33" s="39"/>
      <c r="Q33" s="76"/>
      <c r="R33" s="76"/>
    </row>
    <row r="34" spans="3:18" s="73" customFormat="1" ht="12.75">
      <c r="C34" s="75"/>
      <c r="L34" s="37"/>
      <c r="M34" s="38"/>
      <c r="N34" s="39"/>
      <c r="O34" s="38"/>
      <c r="P34" s="39"/>
      <c r="Q34" s="76"/>
      <c r="R34" s="76"/>
    </row>
    <row r="35" spans="3:18" s="73" customFormat="1" ht="12.75">
      <c r="C35" s="75"/>
      <c r="L35" s="37"/>
      <c r="M35" s="38"/>
      <c r="N35" s="39"/>
      <c r="O35" s="38"/>
      <c r="P35" s="39"/>
      <c r="Q35" s="76"/>
      <c r="R35" s="76"/>
    </row>
    <row r="36" spans="3:18" s="73" customFormat="1" ht="12.75">
      <c r="C36" s="75"/>
      <c r="L36" s="37"/>
      <c r="M36" s="38"/>
      <c r="N36" s="39"/>
      <c r="O36" s="38"/>
      <c r="P36" s="39"/>
      <c r="Q36" s="76"/>
      <c r="R36" s="76"/>
    </row>
    <row r="37" spans="3:18" s="73" customFormat="1" ht="12.75">
      <c r="C37" s="75"/>
      <c r="L37" s="37"/>
      <c r="M37" s="38"/>
      <c r="N37" s="39"/>
      <c r="O37" s="38"/>
      <c r="P37" s="39"/>
      <c r="Q37" s="76"/>
      <c r="R37" s="76"/>
    </row>
    <row r="38" spans="3:18" s="73" customFormat="1" ht="12.75">
      <c r="C38" s="75"/>
      <c r="L38" s="37"/>
      <c r="M38" s="38"/>
      <c r="N38" s="39"/>
      <c r="O38" s="38"/>
      <c r="P38" s="39"/>
      <c r="Q38" s="76"/>
      <c r="R38" s="76"/>
    </row>
    <row r="39" spans="3:18" s="73" customFormat="1" ht="12.75">
      <c r="C39" s="75"/>
      <c r="L39" s="37"/>
      <c r="M39" s="38"/>
      <c r="N39" s="39"/>
      <c r="O39" s="38"/>
      <c r="P39" s="39"/>
      <c r="Q39" s="76"/>
      <c r="R39" s="76"/>
    </row>
    <row r="40" spans="3:18" s="73" customFormat="1" ht="12.75">
      <c r="C40" s="75"/>
      <c r="L40" s="37"/>
      <c r="M40" s="38"/>
      <c r="N40" s="39"/>
      <c r="O40" s="38"/>
      <c r="P40" s="39"/>
      <c r="Q40" s="76"/>
      <c r="R40" s="76"/>
    </row>
    <row r="41" spans="3:18" s="73" customFormat="1" ht="12.75">
      <c r="C41" s="75"/>
      <c r="L41" s="37"/>
      <c r="M41" s="38"/>
      <c r="N41" s="39"/>
      <c r="O41" s="38"/>
      <c r="P41" s="39"/>
      <c r="Q41" s="76"/>
      <c r="R41" s="76"/>
    </row>
    <row r="42" spans="3:18" s="73" customFormat="1" ht="12.75">
      <c r="C42" s="75"/>
      <c r="L42" s="37"/>
      <c r="M42" s="38"/>
      <c r="N42" s="39"/>
      <c r="O42" s="38"/>
      <c r="P42" s="39"/>
      <c r="Q42" s="76"/>
      <c r="R42" s="76"/>
    </row>
    <row r="43" spans="3:18" s="73" customFormat="1" ht="12.75">
      <c r="C43" s="75"/>
      <c r="L43" s="37"/>
      <c r="M43" s="38"/>
      <c r="N43" s="39"/>
      <c r="O43" s="38"/>
      <c r="P43" s="39"/>
      <c r="Q43" s="76"/>
      <c r="R43" s="76"/>
    </row>
    <row r="44" spans="3:18" s="73" customFormat="1" ht="12.75">
      <c r="C44" s="75"/>
      <c r="L44" s="37"/>
      <c r="M44" s="38"/>
      <c r="N44" s="39"/>
      <c r="O44" s="38"/>
      <c r="P44" s="39"/>
      <c r="Q44" s="76"/>
      <c r="R44" s="76"/>
    </row>
    <row r="45" spans="3:18" s="73" customFormat="1" ht="12.75">
      <c r="C45" s="75"/>
      <c r="L45" s="37"/>
      <c r="M45" s="38"/>
      <c r="N45" s="39"/>
      <c r="O45" s="38"/>
      <c r="P45" s="39"/>
      <c r="Q45" s="76"/>
      <c r="R45" s="76"/>
    </row>
    <row r="46" spans="3:18" s="73" customFormat="1" ht="12.75">
      <c r="C46" s="75"/>
      <c r="L46" s="37"/>
      <c r="M46" s="38"/>
      <c r="N46" s="39"/>
      <c r="O46" s="38"/>
      <c r="P46" s="39"/>
      <c r="Q46" s="76"/>
      <c r="R46" s="76"/>
    </row>
    <row r="47" spans="3:18" s="73" customFormat="1" ht="12.75">
      <c r="C47" s="75"/>
      <c r="L47" s="37"/>
      <c r="M47" s="38"/>
      <c r="N47" s="39"/>
      <c r="O47" s="38"/>
      <c r="P47" s="39"/>
      <c r="Q47" s="76"/>
      <c r="R47" s="76"/>
    </row>
    <row r="48" spans="3:18" s="73" customFormat="1" ht="12.75">
      <c r="C48" s="75"/>
      <c r="L48" s="37"/>
      <c r="M48" s="38"/>
      <c r="N48" s="39"/>
      <c r="O48" s="38"/>
      <c r="P48" s="39"/>
      <c r="Q48" s="76"/>
      <c r="R48" s="76"/>
    </row>
    <row r="49" spans="3:18" s="73" customFormat="1" ht="12.75">
      <c r="C49" s="75"/>
      <c r="L49" s="37"/>
      <c r="M49" s="38"/>
      <c r="N49" s="39"/>
      <c r="O49" s="38"/>
      <c r="P49" s="39"/>
      <c r="Q49" s="76"/>
      <c r="R49" s="76"/>
    </row>
    <row r="50" spans="3:18" s="73" customFormat="1" ht="12.75">
      <c r="C50" s="75"/>
      <c r="L50" s="37"/>
      <c r="M50" s="38"/>
      <c r="N50" s="39"/>
      <c r="O50" s="38"/>
      <c r="P50" s="39"/>
      <c r="Q50" s="76"/>
      <c r="R50" s="76"/>
    </row>
    <row r="51" spans="3:18" s="73" customFormat="1" ht="12.75">
      <c r="C51" s="75"/>
      <c r="L51" s="37"/>
      <c r="M51" s="38"/>
      <c r="N51" s="39"/>
      <c r="O51" s="38"/>
      <c r="P51" s="39"/>
      <c r="Q51" s="76"/>
      <c r="R51" s="76"/>
    </row>
    <row r="52" spans="3:18" s="73" customFormat="1" ht="12.75">
      <c r="C52" s="75"/>
      <c r="L52" s="37"/>
      <c r="M52" s="38"/>
      <c r="N52" s="39"/>
      <c r="O52" s="38"/>
      <c r="P52" s="39"/>
      <c r="Q52" s="76"/>
      <c r="R52" s="76"/>
    </row>
  </sheetData>
  <mergeCells count="3">
    <mergeCell ref="A1:A2"/>
    <mergeCell ref="B1:B2"/>
    <mergeCell ref="C1:C2"/>
  </mergeCells>
  <printOptions/>
  <pageMargins left="0.3937007874015748" right="0.3937007874015748" top="0.4330708661417323" bottom="0.19" header="0.1968503937007874" footer="0.13"/>
  <pageSetup fitToHeight="1" fitToWidth="1" horizontalDpi="600" verticalDpi="600" orientation="landscape" paperSize="9" scale="77" r:id="rId1"/>
  <headerFooter alignWithMargins="0">
    <oddHeader>&amp;LXXXI Druzynowe Mistrzostwa Polski w Turystycznych Imprezach na Orientację
Kategoria TM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Z7180</cp:lastModifiedBy>
  <cp:lastPrinted>2009-03-25T07:19:58Z</cp:lastPrinted>
  <dcterms:created xsi:type="dcterms:W3CDTF">1998-06-05T10:25:00Z</dcterms:created>
  <dcterms:modified xsi:type="dcterms:W3CDTF">2009-03-25T07:29:00Z</dcterms:modified>
  <cp:category/>
  <cp:version/>
  <cp:contentType/>
  <cp:contentStatus/>
</cp:coreProperties>
</file>